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y Drive\FVE\FVE - Projects\HealthyLivestock\Tecnical notes ,Outcomes, articles,\Biosecurity\BEAT tools Pigs and Poultry\"/>
    </mc:Choice>
  </mc:AlternateContent>
  <xr:revisionPtr revIDLastSave="0" documentId="8_{137A5D29-CAE3-46EB-9584-96F444E851DB}" xr6:coauthVersionLast="47" xr6:coauthVersionMax="47" xr10:uidLastSave="{00000000-0000-0000-0000-000000000000}"/>
  <bookViews>
    <workbookView xWindow="28680" yWindow="-120" windowWidth="29040" windowHeight="15840" xr2:uid="{00000000-000D-0000-FFFF-FFFF00000000}"/>
  </bookViews>
  <sheets>
    <sheet name="General farm info" sheetId="7" r:id="rId1"/>
    <sheet name="RED ZONE" sheetId="1" r:id="rId2"/>
    <sheet name="Transition R-O" sheetId="3" r:id="rId3"/>
    <sheet name="ORANGE ZONE" sheetId="4" r:id="rId4"/>
    <sheet name="Transition O-G" sheetId="5" r:id="rId5"/>
    <sheet name="GREEN ZONE" sheetId="6" r:id="rId6"/>
    <sheet name="Overall scores" sheetId="8" r:id="rId7"/>
    <sheet name="scroll lists" sheetId="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6" l="1"/>
  <c r="I59" i="6" l="1"/>
  <c r="I32" i="6"/>
  <c r="I31" i="6"/>
  <c r="I20" i="6"/>
  <c r="I10" i="6"/>
  <c r="I9" i="6"/>
  <c r="I64" i="6"/>
  <c r="I63" i="6"/>
  <c r="I61" i="6"/>
  <c r="I60" i="6"/>
  <c r="I46" i="6"/>
  <c r="I37" i="6"/>
  <c r="I36" i="6"/>
  <c r="I35" i="6"/>
  <c r="I34" i="6"/>
  <c r="I27" i="6"/>
  <c r="I30" i="6"/>
  <c r="I29" i="6"/>
  <c r="I24" i="6"/>
  <c r="I26" i="6"/>
  <c r="I25" i="6"/>
  <c r="I53" i="6"/>
  <c r="I52" i="6"/>
  <c r="I51" i="6"/>
  <c r="I49" i="6"/>
  <c r="I47" i="6"/>
  <c r="I44" i="6"/>
  <c r="I43" i="6"/>
  <c r="I41" i="6"/>
  <c r="I40" i="6"/>
  <c r="I39" i="6"/>
  <c r="I23" i="6"/>
  <c r="I21" i="6"/>
  <c r="I19" i="6"/>
  <c r="I18" i="6"/>
  <c r="I16" i="6"/>
  <c r="I15" i="6"/>
  <c r="I13" i="6"/>
  <c r="I8" i="6"/>
  <c r="I20" i="5"/>
  <c r="I19" i="5"/>
  <c r="I24" i="5"/>
  <c r="I23" i="5"/>
  <c r="I22" i="5"/>
  <c r="I15" i="5"/>
  <c r="I14" i="5"/>
  <c r="I13" i="5"/>
  <c r="I12" i="5"/>
  <c r="I11" i="5"/>
  <c r="I10" i="5"/>
  <c r="I8" i="5"/>
  <c r="I17" i="5"/>
  <c r="I16" i="5"/>
  <c r="I16" i="4"/>
  <c r="I15" i="4"/>
  <c r="I27" i="4"/>
  <c r="I24" i="4"/>
  <c r="I34" i="4"/>
  <c r="I46" i="4"/>
  <c r="I45" i="4"/>
  <c r="I44" i="4"/>
  <c r="I38" i="4"/>
  <c r="I35" i="4"/>
  <c r="I31" i="4"/>
  <c r="I29" i="4"/>
  <c r="I36" i="4"/>
  <c r="I33" i="4"/>
  <c r="I30" i="4"/>
  <c r="I26" i="4"/>
  <c r="I23" i="4"/>
  <c r="I21" i="4"/>
  <c r="I19" i="4"/>
  <c r="I18" i="4"/>
  <c r="I14" i="4"/>
  <c r="I12" i="4"/>
  <c r="I11" i="4"/>
  <c r="I9" i="4"/>
  <c r="I8" i="4"/>
  <c r="I10" i="3"/>
  <c r="I35" i="3"/>
  <c r="I34" i="3"/>
  <c r="I33" i="3"/>
  <c r="I23" i="3"/>
  <c r="I22" i="3"/>
  <c r="I19" i="3"/>
  <c r="I18" i="3"/>
  <c r="I27" i="3"/>
  <c r="I26" i="3"/>
  <c r="I25" i="3"/>
  <c r="I21" i="3"/>
  <c r="I17" i="3"/>
  <c r="I16" i="3"/>
  <c r="I15" i="3"/>
  <c r="I14" i="3"/>
  <c r="I13" i="3"/>
  <c r="I11" i="3"/>
  <c r="I9" i="3"/>
  <c r="I8" i="3"/>
  <c r="I28" i="1"/>
  <c r="I27" i="1"/>
  <c r="I26" i="1"/>
  <c r="I24" i="1"/>
  <c r="I17" i="1"/>
  <c r="I16" i="1"/>
  <c r="I15" i="1"/>
  <c r="I13" i="1"/>
  <c r="I12" i="1"/>
  <c r="I11" i="1"/>
  <c r="I14" i="1"/>
  <c r="I10" i="1"/>
  <c r="I9" i="1"/>
  <c r="I8" i="1"/>
  <c r="I48" i="4" l="1"/>
  <c r="I30" i="1"/>
  <c r="I19" i="1"/>
  <c r="I26" i="5"/>
  <c r="I31" i="5" s="1"/>
  <c r="I32" i="5" s="1"/>
  <c r="B9" i="8" s="1"/>
  <c r="I66" i="6"/>
  <c r="I55" i="6"/>
  <c r="I40" i="4"/>
  <c r="I68" i="6" l="1"/>
  <c r="I69" i="6" s="1"/>
  <c r="B10" i="8" s="1"/>
  <c r="I50" i="4"/>
  <c r="I51" i="4" s="1"/>
  <c r="B8" i="8" s="1"/>
  <c r="I37" i="3"/>
  <c r="I29" i="3"/>
  <c r="I39" i="3" l="1"/>
  <c r="I40" i="3" s="1"/>
  <c r="B7" i="8" s="1"/>
  <c r="I32" i="1"/>
  <c r="I33" i="1" s="1"/>
  <c r="B6" i="8" s="1"/>
</calcChain>
</file>

<file path=xl/sharedStrings.xml><?xml version="1.0" encoding="utf-8"?>
<sst xmlns="http://schemas.openxmlformats.org/spreadsheetml/2006/main" count="839" uniqueCount="385">
  <si>
    <t>Objective</t>
  </si>
  <si>
    <t>Compliance</t>
  </si>
  <si>
    <t>yes</t>
  </si>
  <si>
    <t>no</t>
  </si>
  <si>
    <t>R1</t>
  </si>
  <si>
    <t>R2</t>
  </si>
  <si>
    <t>R3</t>
  </si>
  <si>
    <t>R4</t>
  </si>
  <si>
    <t>R5</t>
  </si>
  <si>
    <t>R6</t>
  </si>
  <si>
    <t>Poultry density in area</t>
  </si>
  <si>
    <t>Spread of poultry litter/manure on surrounding fields</t>
  </si>
  <si>
    <t xml:space="preserve">Spread of other farm animal litter/manure on surrounding fields </t>
  </si>
  <si>
    <t>Pest animal pressure in surroundings</t>
  </si>
  <si>
    <t>R7</t>
  </si>
  <si>
    <t>R8</t>
  </si>
  <si>
    <t>R9</t>
  </si>
  <si>
    <t>R10</t>
  </si>
  <si>
    <t>Risk analysis tool biosecurity Healthy Livestock WP1 Netherlands</t>
  </si>
  <si>
    <t>Joint pest control with neighbouring farms possible?</t>
  </si>
  <si>
    <t>low</t>
  </si>
  <si>
    <t>Important: farmers risks awareness, extra strict lines-of-defence neccessary concerning pathogen entrance pathways to farm when located in high risk red area!</t>
  </si>
  <si>
    <t>compliance</t>
  </si>
  <si>
    <t>Risk factors</t>
  </si>
  <si>
    <t>Objectives/advices</t>
  </si>
  <si>
    <t>* filling points of feed storage bins/silo’s</t>
  </si>
  <si>
    <t xml:space="preserve">* collecting points of manure </t>
  </si>
  <si>
    <t>* collecting points of cadavers</t>
  </si>
  <si>
    <t>RED ZONE [Location and surroundings of the functional farm areas]</t>
  </si>
  <si>
    <t>Access of personnel/visitors</t>
  </si>
  <si>
    <t>Access of transport vehicles</t>
  </si>
  <si>
    <t>R11</t>
  </si>
  <si>
    <t>[Clean road is part of the internal orange zone, and preserved for supply and collection of animals (in cleaned and disinfected lorries) and internal farm movements]</t>
  </si>
  <si>
    <t>R12</t>
  </si>
  <si>
    <t>medium</t>
  </si>
  <si>
    <t>high</t>
  </si>
  <si>
    <t>R13</t>
  </si>
  <si>
    <t>R14</t>
  </si>
  <si>
    <t>Additional remarks</t>
  </si>
  <si>
    <t>Preventative provisions</t>
  </si>
  <si>
    <r>
      <t>Compliance</t>
    </r>
    <r>
      <rPr>
        <sz val="13"/>
        <color theme="1"/>
        <rFont val="Calibri"/>
        <family val="2"/>
        <scheme val="minor"/>
      </rPr>
      <t xml:space="preserve"> </t>
    </r>
  </si>
  <si>
    <t>TA1</t>
  </si>
  <si>
    <t>TA2</t>
  </si>
  <si>
    <t>TA3</t>
  </si>
  <si>
    <t>TA4</t>
  </si>
  <si>
    <t>TA5</t>
  </si>
  <si>
    <t>TA6</t>
  </si>
  <si>
    <t>TA7</t>
  </si>
  <si>
    <t>Access limited to in-advance-thoroughly-cleaned-and-disinfected transport vehicles</t>
  </si>
  <si>
    <t>Provision of hygiene lock with:</t>
  </si>
  <si>
    <t>* company footwear</t>
  </si>
  <si>
    <t>* company clothes/overalls</t>
  </si>
  <si>
    <t>* hand hygiene facilities</t>
  </si>
  <si>
    <t>* shower</t>
  </si>
  <si>
    <t>Poultry-free downtime of visitors of 48 hours</t>
  </si>
  <si>
    <t>TA8</t>
  </si>
  <si>
    <t>TA9</t>
  </si>
  <si>
    <t>TA10</t>
  </si>
  <si>
    <t>TA11</t>
  </si>
  <si>
    <t>* adequate hygiene protocol for visitors/employees\farmer available</t>
  </si>
  <si>
    <t>Access exclusively for poultry transport vehicles</t>
  </si>
  <si>
    <t>TA12</t>
  </si>
  <si>
    <t>TA13</t>
  </si>
  <si>
    <t>No open access via water ponds or the like to orange zone (farm yard)</t>
  </si>
  <si>
    <t>TA14</t>
  </si>
  <si>
    <t>No open access via water ponds or the like to outdoor poultry areas</t>
  </si>
  <si>
    <t>Facilities for driving wild birds away from farm yard/outdoor areas</t>
  </si>
  <si>
    <t>Access of wild birds (and pest animals)</t>
  </si>
  <si>
    <t>Separation orange and red zone by fence/wire and entrance gate</t>
  </si>
  <si>
    <t>TA15</t>
  </si>
  <si>
    <t>TA16</t>
  </si>
  <si>
    <t>Access of passenger cars in orange zone prohibited</t>
  </si>
  <si>
    <t>Cleaning and disinfection of tires before entering the orange zone (all transports)</t>
  </si>
  <si>
    <t>Arrival sign</t>
  </si>
  <si>
    <t>Registration of visitors</t>
  </si>
  <si>
    <t>TA17</t>
  </si>
  <si>
    <t>ORANGE ZONE (Farm Yard)</t>
  </si>
  <si>
    <t>O1</t>
  </si>
  <si>
    <t>O2</t>
  </si>
  <si>
    <t>O3</t>
  </si>
  <si>
    <t>O4</t>
  </si>
  <si>
    <t>O5</t>
  </si>
  <si>
    <t>O6</t>
  </si>
  <si>
    <t>O7</t>
  </si>
  <si>
    <t>O8</t>
  </si>
  <si>
    <t>O9</t>
  </si>
  <si>
    <t>O10</t>
  </si>
  <si>
    <t>O11</t>
  </si>
  <si>
    <t>O12</t>
  </si>
  <si>
    <t>O13</t>
  </si>
  <si>
    <t>O14</t>
  </si>
  <si>
    <t>O15</t>
  </si>
  <si>
    <t>Rodents/insects</t>
  </si>
  <si>
    <t>Systematic, integrated pest control</t>
  </si>
  <si>
    <t>Not present</t>
  </si>
  <si>
    <t>No hiding places near stables (plants, piles, dirt, ..)</t>
  </si>
  <si>
    <t>Wild birds</t>
  </si>
  <si>
    <t>No open water ponds on farm yard</t>
  </si>
  <si>
    <t>When open water ponds present: covered with nets</t>
  </si>
  <si>
    <t>No trees/bushes near stables</t>
  </si>
  <si>
    <t>Collection of roof runoff rainwater in gutters</t>
  </si>
  <si>
    <t>Other farm animal species</t>
  </si>
  <si>
    <t>Other poultry species</t>
  </si>
  <si>
    <t>Position of broiler houses relative to internal-external logistic lines</t>
  </si>
  <si>
    <t>Internal poultry husbandry routes not crossed over by other (non-poultry related) transport routes (farm dairy cattle transport routes etc.)</t>
  </si>
  <si>
    <t>Cadaver storage</t>
  </si>
  <si>
    <t>Cooled cadaver storage (... degrees C)</t>
  </si>
  <si>
    <t>Cadavers not accessible for wild birds, rodents</t>
  </si>
  <si>
    <t>Manure storage</t>
  </si>
  <si>
    <t xml:space="preserve">No manure storage in orange zone </t>
  </si>
  <si>
    <t>Storage present, not accessible for wild birds, rodents, ..</t>
  </si>
  <si>
    <t>Storage of bedding materials</t>
  </si>
  <si>
    <t>Cleaning and disinfection of farm yard</t>
  </si>
  <si>
    <t>Contaminated farm yard surfaces</t>
  </si>
  <si>
    <r>
      <t xml:space="preserve">Regular cleaning of paved surfaces (high pressure water sprayer) </t>
    </r>
    <r>
      <rPr>
        <b/>
        <sz val="11"/>
        <color theme="1"/>
        <rFont val="Calibri"/>
        <family val="2"/>
        <scheme val="minor"/>
      </rPr>
      <t>risk of airnborne transmission?</t>
    </r>
  </si>
  <si>
    <t>Regular disinfection of paved surfaces</t>
  </si>
  <si>
    <t>O16</t>
  </si>
  <si>
    <t>O17</t>
  </si>
  <si>
    <t>O18</t>
  </si>
  <si>
    <t>O19</t>
  </si>
  <si>
    <t>O20</t>
  </si>
  <si>
    <t>TB1</t>
  </si>
  <si>
    <t>TB2</t>
  </si>
  <si>
    <t>TB3</t>
  </si>
  <si>
    <t>TB4</t>
  </si>
  <si>
    <t>TB5</t>
  </si>
  <si>
    <t>TB6</t>
  </si>
  <si>
    <t>TB7</t>
  </si>
  <si>
    <t>TB8</t>
  </si>
  <si>
    <t>TB10</t>
  </si>
  <si>
    <t>TB11</t>
  </si>
  <si>
    <t>TB12</t>
  </si>
  <si>
    <t>TB13</t>
  </si>
  <si>
    <t>Provision of entree room with:</t>
  </si>
  <si>
    <t>Cleaning materials before entering clean area of barn entrance room</t>
  </si>
  <si>
    <t>Disinfecting materials before entering clean area et cet.</t>
  </si>
  <si>
    <t>GREEN ZONE (broiler houses)</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</si>
  <si>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</si>
  <si>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</si>
  <si>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</si>
  <si>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</si>
  <si>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</si>
  <si>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</si>
  <si>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</si>
  <si>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</si>
  <si>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</si>
  <si>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</si>
  <si>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</si>
  <si>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</si>
  <si>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</si>
  <si>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</si>
  <si>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</si>
  <si>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</si>
  <si>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</si>
  <si>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</si>
  <si>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</si>
  <si>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</si>
  <si>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</si>
  <si>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</si>
  <si>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</si>
  <si>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</si>
  <si>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</si>
  <si>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</si>
  <si>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</si>
  <si>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</si>
  <si>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Introduction by purchased animals</t>
  </si>
  <si>
    <t>No use of surface water</t>
  </si>
  <si>
    <t>Thinning</t>
  </si>
  <si>
    <t>No thinning</t>
  </si>
  <si>
    <t>Clean/disinfected bird collection crates</t>
  </si>
  <si>
    <t>Depopulation</t>
  </si>
  <si>
    <t>Spread of pathogens between consecutive flocks</t>
  </si>
  <si>
    <t>Removal of dead birds from the house</t>
  </si>
  <si>
    <t>Cleaning and disinfection of entree room</t>
  </si>
  <si>
    <t>Bringing in (enrichment) materials (e.g. straw) before population</t>
  </si>
  <si>
    <t>If thinning: barn specific clothing and footwear for catching team</t>
  </si>
  <si>
    <t>Hygiene protocol for catching team</t>
  </si>
  <si>
    <t>Barn specific clothing and footwear for catching team</t>
  </si>
  <si>
    <t>Spread between farm broiler houses</t>
  </si>
  <si>
    <t>Systematic, integrated pest animal control in the broiler house</t>
  </si>
  <si>
    <t>Cleaning between production rounds</t>
  </si>
  <si>
    <t>Disinfection between production rounds</t>
  </si>
  <si>
    <t>G29</t>
  </si>
  <si>
    <t>G30</t>
  </si>
  <si>
    <t>G31</t>
  </si>
  <si>
    <t>G32</t>
  </si>
  <si>
    <t>G33</t>
  </si>
  <si>
    <t>G34</t>
  </si>
  <si>
    <t>G35</t>
  </si>
  <si>
    <t>G36</t>
  </si>
  <si>
    <t>G37</t>
  </si>
  <si>
    <t>If thinning: clean/disinfected bird collection crates</t>
  </si>
  <si>
    <t>If thinning: hygiene protocol for catching team</t>
  </si>
  <si>
    <t>Introduction by bedding/enrichment materials</t>
  </si>
  <si>
    <t>Introduction by drinking water</t>
  </si>
  <si>
    <t>Introduction by contaminated feed</t>
  </si>
  <si>
    <t xml:space="preserve">Feed storage </t>
  </si>
  <si>
    <t>Storage not accessible for wild birds, rodents, ..</t>
  </si>
  <si>
    <t>Regular cleaning of feed silos (... / ...)</t>
  </si>
  <si>
    <t>O21</t>
  </si>
  <si>
    <t>O22</t>
  </si>
  <si>
    <t>O23</t>
  </si>
  <si>
    <t>O24</t>
  </si>
  <si>
    <t>O25</t>
  </si>
  <si>
    <t>Access of materials</t>
  </si>
  <si>
    <r>
      <t xml:space="preserve">TRANSITION LINES between </t>
    </r>
    <r>
      <rPr>
        <b/>
        <sz val="14"/>
        <color theme="5" tint="-0.249977111117893"/>
        <rFont val="Calibri"/>
        <family val="2"/>
        <scheme val="minor"/>
      </rPr>
      <t xml:space="preserve">ORANGE </t>
    </r>
    <r>
      <rPr>
        <b/>
        <sz val="14"/>
        <color theme="1"/>
        <rFont val="Calibri"/>
        <family val="2"/>
        <scheme val="minor"/>
      </rPr>
      <t>and</t>
    </r>
    <r>
      <rPr>
        <b/>
        <sz val="14"/>
        <color theme="5" tint="-0.249977111117893"/>
        <rFont val="Calibri"/>
        <family val="2"/>
        <scheme val="minor"/>
      </rPr>
      <t xml:space="preserve"> </t>
    </r>
    <r>
      <rPr>
        <b/>
        <sz val="14"/>
        <color theme="9" tint="-0.249977111117893"/>
        <rFont val="Calibri"/>
        <family val="2"/>
        <scheme val="minor"/>
      </rPr>
      <t>GREEN</t>
    </r>
    <r>
      <rPr>
        <b/>
        <sz val="14"/>
        <color theme="5" tint="-0.249977111117893"/>
        <rFont val="Calibri"/>
        <family val="2"/>
        <scheme val="minor"/>
      </rPr>
      <t xml:space="preserve"> </t>
    </r>
    <r>
      <rPr>
        <b/>
        <sz val="14"/>
        <color rgb="FF0070C0"/>
        <rFont val="Calibri"/>
        <family val="2"/>
        <scheme val="minor"/>
      </rPr>
      <t xml:space="preserve"> zone</t>
    </r>
  </si>
  <si>
    <r>
      <t xml:space="preserve">TRANSITION LINES between </t>
    </r>
    <r>
      <rPr>
        <b/>
        <sz val="14"/>
        <color rgb="FFFF0000"/>
        <rFont val="Calibri"/>
        <family val="2"/>
        <scheme val="minor"/>
      </rPr>
      <t>RED</t>
    </r>
    <r>
      <rPr>
        <b/>
        <sz val="14"/>
        <color rgb="FF0070C0"/>
        <rFont val="Calibri"/>
        <family val="2"/>
        <scheme val="minor"/>
      </rPr>
      <t xml:space="preserve"> and </t>
    </r>
    <r>
      <rPr>
        <b/>
        <sz val="14"/>
        <color theme="5" tint="-0.249977111117893"/>
        <rFont val="Calibri"/>
        <family val="2"/>
        <scheme val="minor"/>
      </rPr>
      <t>ORANGE</t>
    </r>
    <r>
      <rPr>
        <b/>
        <sz val="14"/>
        <color rgb="FF0070C0"/>
        <rFont val="Calibri"/>
        <family val="2"/>
        <scheme val="minor"/>
      </rPr>
      <t xml:space="preserve"> zone</t>
    </r>
  </si>
  <si>
    <t>continued risk analysis tool biosecurity Healthy Livestock WP1 Netherlands</t>
  </si>
  <si>
    <t>Outdoor broiler areas</t>
  </si>
  <si>
    <t>manure</t>
  </si>
  <si>
    <t>never</t>
  </si>
  <si>
    <t>sometimes</t>
  </si>
  <si>
    <t>often</t>
  </si>
  <si>
    <t>Distance</t>
  </si>
  <si>
    <t>&gt; 1 km</t>
  </si>
  <si>
    <t>0,5-1 km</t>
  </si>
  <si>
    <t>&lt; 0,5 km</t>
  </si>
  <si>
    <t xml:space="preserve"> -</t>
  </si>
  <si>
    <t>Distance to nearest poultry  farm</t>
  </si>
  <si>
    <t>Mowing of premises</t>
  </si>
  <si>
    <t xml:space="preserve">Shortest distance to public road with daily animal transports </t>
  </si>
  <si>
    <t>&gt; 250 m</t>
  </si>
  <si>
    <t>Migratory birds route in the vicinity within radius of 1 km</t>
  </si>
  <si>
    <t>pest animal</t>
  </si>
  <si>
    <t xml:space="preserve">^Dirty road is relatively easily accessible for visitors, feed suppliers, cadaver and manure collection transports. </t>
  </si>
  <si>
    <t>Separation 'dirty' - 'clean' area^: location of dirty road in red zone. Accessible from the dirty road are:</t>
  </si>
  <si>
    <t>Water ponds present within radius of 1 km</t>
  </si>
  <si>
    <t>Ploughing in surrounding fields</t>
  </si>
  <si>
    <t>Farm score</t>
  </si>
  <si>
    <t>1-0.5-0</t>
  </si>
  <si>
    <t>Division of points</t>
  </si>
  <si>
    <t>1 - 0</t>
  </si>
  <si>
    <t>1 - 0.5 - 0</t>
  </si>
  <si>
    <t>1 - 0.3 - 0</t>
  </si>
  <si>
    <t xml:space="preserve"> </t>
  </si>
  <si>
    <t>OVERALL BIOSECURITY SCORE RED ZONE (higher score is less risk):</t>
  </si>
  <si>
    <t>always</t>
  </si>
  <si>
    <t>mostly</t>
  </si>
  <si>
    <t>Limited number of farm visitors (only the strict necessary)</t>
  </si>
  <si>
    <t>TA18</t>
  </si>
  <si>
    <t>TA19</t>
  </si>
  <si>
    <t>Correct use of hygiene lock provisions by farm workers</t>
  </si>
  <si>
    <t>Correct use of hygiene lock provisions by visitors</t>
  </si>
  <si>
    <t>1-0.5-0.3-0</t>
  </si>
  <si>
    <t>Storage present, but  no manure  from previous production rounds</t>
  </si>
  <si>
    <t>none</t>
  </si>
  <si>
    <t>little</t>
  </si>
  <si>
    <t>many</t>
  </si>
  <si>
    <t>Cleanliness surfaces, not contaminated with feces, ..</t>
  </si>
  <si>
    <t>Broom cleaning of paved surfaces</t>
  </si>
  <si>
    <t>TB9</t>
  </si>
  <si>
    <t>TB14</t>
  </si>
  <si>
    <t>OVERALL BIOSECURITY SCORE TRANSITION ZONE O-G:</t>
  </si>
  <si>
    <t>OVERALL BIOSECURITY SCORE TRANSITION ZONE R-O:</t>
  </si>
  <si>
    <t>OVERALL BIOSECURITY SCORE ORANGE ZONE:</t>
  </si>
  <si>
    <t>OVERALL BIOSECURITY SCORE GREEN ZONE:</t>
  </si>
  <si>
    <t>Regular examination of drinking water quality (every 12 months)</t>
  </si>
  <si>
    <t>Regular flushing of water pipes (1/ week)</t>
  </si>
  <si>
    <t>Regular cleaning and disinfection of waterpipes and reservoirs</t>
  </si>
  <si>
    <t>weekly</t>
  </si>
  <si>
    <t>yearly</t>
  </si>
  <si>
    <t>Correct compliance cathing team with hygiene demands</t>
  </si>
  <si>
    <t>Smooth surfaces broiler houses (no hiding/breeding places for insects)</t>
  </si>
  <si>
    <t>Cleaning between rounds</t>
  </si>
  <si>
    <t>Downtime period (vacancy period)</t>
  </si>
  <si>
    <t>House specific equipment available (brooms, ..)</t>
  </si>
  <si>
    <t>All in-all out (one age, max. 7 days difference, of birds on farm)</t>
  </si>
  <si>
    <t>Broiler house specific farm employee(s)</t>
  </si>
  <si>
    <t>Daily removal of dead birds</t>
  </si>
  <si>
    <t>Cleaning of dead bird transport materials (e.g. buckets ) after use</t>
  </si>
  <si>
    <t>Facilities for keeping wild birds out (e.g. mesh for fan openings)</t>
  </si>
  <si>
    <t>Correct use of entree room provisions by farm workers</t>
  </si>
  <si>
    <t>Entree room with dirty and clean area as hygiene lock available</t>
  </si>
  <si>
    <t>* broiler house specific footwear</t>
  </si>
  <si>
    <t>* broiler house specific clothes/overalls</t>
  </si>
  <si>
    <t>Well located hygiene lock with dirty and clean area available</t>
  </si>
  <si>
    <t>TA20</t>
  </si>
  <si>
    <t>Correct use of entree room  provisions by visitors</t>
  </si>
  <si>
    <t>..</t>
  </si>
  <si>
    <t>Cleaning and disinfection of broiler house</t>
  </si>
  <si>
    <t>Don't change this list! Neccessary for scroll menu's</t>
  </si>
  <si>
    <t>Introduction</t>
  </si>
  <si>
    <t xml:space="preserve">This draft Risk Analysis Tool is based on  literature review of risks for major Dutch broiler diseases, including existing scoring systems for biosecurity  (with special attention to Dutch scoring systems and the Biocheck.UGent). The format anticipates on  the format of the health plans to be worked out, which will according to the WP1 work plan description be based on the (FAO) risk zoning (red-orange-green). </t>
  </si>
  <si>
    <t>Farm characteristics</t>
  </si>
  <si>
    <t>Download a Google Earth map of the farm location and color the risk zones (red-orange-green)</t>
  </si>
  <si>
    <t>Make a schematic drawing of the farm location and color the risk zones, and identify the buildings, stables, storage sites, pathways et cetera.</t>
  </si>
  <si>
    <t>Step 2 Go through the risk analysis tool</t>
  </si>
  <si>
    <t>Step 1 Define on-farm risk zones</t>
  </si>
  <si>
    <t>Step 3 Interpretation</t>
  </si>
  <si>
    <t>Stap 4 Health plan</t>
  </si>
  <si>
    <t>Adress, residence: ....</t>
  </si>
  <si>
    <t>Name company/farmer: .....</t>
  </si>
  <si>
    <t xml:space="preserve">                                  Example </t>
  </si>
  <si>
    <t>We will make it some way invisible</t>
  </si>
  <si>
    <t>Guideline to veterinarian and broiler farmer</t>
  </si>
  <si>
    <t>nr. broiler houses/nr. broilers per house: ......</t>
  </si>
  <si>
    <t>&lt; ... / km2</t>
  </si>
  <si>
    <t>1 - 0.5 - 0.3 - 0</t>
  </si>
  <si>
    <t>Parking area visitors/farm employees in red zone</t>
  </si>
  <si>
    <t>Arrangeable during downtime of broiler houses?^^</t>
  </si>
  <si>
    <t>&lt;= 250 m</t>
  </si>
  <si>
    <t>&lt;= 150 m</t>
  </si>
  <si>
    <r>
      <rPr>
        <sz val="11"/>
        <color theme="1"/>
        <rFont val="Calibri"/>
        <family val="2"/>
      </rPr>
      <t xml:space="preserve">&lt;= </t>
    </r>
    <r>
      <rPr>
        <sz val="11"/>
        <color theme="1"/>
        <rFont val="Calibri"/>
        <family val="2"/>
        <scheme val="minor"/>
      </rPr>
      <t>50 m</t>
    </r>
  </si>
  <si>
    <t>limited</t>
  </si>
  <si>
    <t>^^ Or arrangeable during favourable wind direction?</t>
  </si>
  <si>
    <t>(max=10)</t>
  </si>
  <si>
    <t>(max=14)</t>
  </si>
  <si>
    <t>(higher score is less risk)</t>
  </si>
  <si>
    <t>Percentage of maximum score:</t>
  </si>
  <si>
    <t>(scroll lists)</t>
  </si>
  <si>
    <t>Objectives</t>
  </si>
  <si>
    <t>(max=4)</t>
  </si>
  <si>
    <r>
      <t xml:space="preserve">Overall risk estimation </t>
    </r>
    <r>
      <rPr>
        <b/>
        <i/>
        <sz val="11"/>
        <color rgb="FFFF0000"/>
        <rFont val="Calibri"/>
        <family val="2"/>
        <scheme val="minor"/>
      </rPr>
      <t>RED ZONE</t>
    </r>
    <r>
      <rPr>
        <b/>
        <i/>
        <sz val="11"/>
        <color theme="1"/>
        <rFont val="Calibri"/>
        <family val="2"/>
        <scheme val="minor"/>
      </rPr>
      <t xml:space="preserve"> (by veterinarian/farmer: low-medium-high))</t>
    </r>
  </si>
  <si>
    <r>
      <t>Preventative options in case of non-compliance? (</t>
    </r>
    <r>
      <rPr>
        <sz val="13"/>
        <color theme="1"/>
        <rFont val="Calibri"/>
        <family val="2"/>
        <scheme val="minor"/>
      </rPr>
      <t>Should we leave this in?)</t>
    </r>
  </si>
  <si>
    <t>(max=17)</t>
  </si>
  <si>
    <t>(max=20)</t>
  </si>
  <si>
    <t>(max=3)</t>
  </si>
  <si>
    <t>Limited pest animal pressure</t>
  </si>
  <si>
    <t>frequent</t>
  </si>
  <si>
    <t>0.3 - 0</t>
  </si>
  <si>
    <t>0.5 - 0</t>
  </si>
  <si>
    <t xml:space="preserve">Only hobby-like present, not close to broiler houses, &gt; ..  m </t>
  </si>
  <si>
    <r>
      <t>[</t>
    </r>
    <r>
      <rPr>
        <i/>
        <sz val="11"/>
        <color theme="1"/>
        <rFont val="Calibri"/>
        <family val="2"/>
        <scheme val="minor"/>
      </rPr>
      <t xml:space="preserve">if yes, skip </t>
    </r>
    <r>
      <rPr>
        <b/>
        <i/>
        <sz val="11"/>
        <color theme="5" tint="-0.249977111117893"/>
        <rFont val="Calibri"/>
        <family val="2"/>
        <scheme val="minor"/>
      </rPr>
      <t>O12</t>
    </r>
    <r>
      <rPr>
        <i/>
        <sz val="11"/>
        <color theme="1"/>
        <rFont val="Calibri"/>
        <family val="2"/>
        <scheme val="minor"/>
      </rPr>
      <t>]</t>
    </r>
  </si>
  <si>
    <r>
      <t>[</t>
    </r>
    <r>
      <rPr>
        <i/>
        <sz val="11"/>
        <color theme="1"/>
        <rFont val="Calibri"/>
        <family val="2"/>
        <scheme val="minor"/>
      </rPr>
      <t>if yes,</t>
    </r>
    <r>
      <rPr>
        <i/>
        <sz val="11"/>
        <rFont val="Calibri"/>
        <family val="2"/>
        <scheme val="minor"/>
      </rPr>
      <t>skip</t>
    </r>
    <r>
      <rPr>
        <b/>
        <i/>
        <sz val="11"/>
        <color theme="5" tint="-0.249977111117893"/>
        <rFont val="Calibri"/>
        <family val="2"/>
        <scheme val="minor"/>
      </rPr>
      <t xml:space="preserve"> O6 </t>
    </r>
    <r>
      <rPr>
        <i/>
        <sz val="11"/>
        <rFont val="Calibri"/>
        <family val="2"/>
        <scheme val="minor"/>
      </rPr>
      <t>and</t>
    </r>
    <r>
      <rPr>
        <b/>
        <i/>
        <sz val="11"/>
        <color theme="5" tint="-0.249977111117893"/>
        <rFont val="Calibri"/>
        <family val="2"/>
        <scheme val="minor"/>
      </rPr>
      <t xml:space="preserve"> O7</t>
    </r>
    <r>
      <rPr>
        <i/>
        <sz val="11"/>
        <color theme="1"/>
        <rFont val="Calibri"/>
        <family val="2"/>
        <scheme val="minor"/>
      </rPr>
      <t>]</t>
    </r>
  </si>
  <si>
    <r>
      <t>[</t>
    </r>
    <r>
      <rPr>
        <i/>
        <sz val="11"/>
        <color theme="1"/>
        <rFont val="Calibri"/>
        <family val="2"/>
        <scheme val="minor"/>
      </rPr>
      <t xml:space="preserve">if yes, skip </t>
    </r>
    <r>
      <rPr>
        <b/>
        <i/>
        <sz val="11"/>
        <color theme="5" tint="-0.249977111117893"/>
        <rFont val="Calibri"/>
        <family val="2"/>
        <scheme val="minor"/>
      </rPr>
      <t>O14</t>
    </r>
    <r>
      <rPr>
        <i/>
        <sz val="11"/>
        <color theme="1"/>
        <rFont val="Calibri"/>
        <family val="2"/>
        <scheme val="minor"/>
      </rPr>
      <t>]</t>
    </r>
  </si>
  <si>
    <r>
      <t>[</t>
    </r>
    <r>
      <rPr>
        <i/>
        <sz val="11"/>
        <color theme="1"/>
        <rFont val="Calibri"/>
        <family val="2"/>
        <scheme val="minor"/>
      </rPr>
      <t xml:space="preserve">if yes, skip </t>
    </r>
    <r>
      <rPr>
        <b/>
        <i/>
        <sz val="11"/>
        <color theme="5" tint="-0.249977111117893"/>
        <rFont val="Calibri"/>
        <family val="2"/>
        <scheme val="minor"/>
      </rPr>
      <t>O19</t>
    </r>
    <r>
      <rPr>
        <i/>
        <sz val="11"/>
        <color theme="1"/>
        <rFont val="Calibri"/>
        <family val="2"/>
        <scheme val="minor"/>
      </rPr>
      <t>]</t>
    </r>
  </si>
  <si>
    <t>Barn hygiene protocol for visitors and farmer/farm employees</t>
  </si>
  <si>
    <t>^To be completed for each broiler house on the farm</t>
  </si>
  <si>
    <t>Broiler house^ nr.: ......</t>
  </si>
  <si>
    <t>Broiler house^ nr: ....</t>
  </si>
  <si>
    <t>Limited number of breeder flocks</t>
  </si>
  <si>
    <t>Health status of breeder flocks</t>
  </si>
  <si>
    <t>No introduction of purchased chickens (only hatching eggs)</t>
  </si>
  <si>
    <t>&gt;= 3</t>
  </si>
  <si>
    <t>&gt;= 3 or unknown</t>
  </si>
  <si>
    <t>low or unknown</t>
  </si>
  <si>
    <t>&gt;= 3 days</t>
  </si>
  <si>
    <t>&gt;= 7 days</t>
  </si>
  <si>
    <t>Concentrates are heat processed (pelleted/extruded)</t>
  </si>
  <si>
    <t>Unprocessed feed (roughage a.o) has a quality quarantee (GMP)</t>
  </si>
  <si>
    <t>0.2 - 0</t>
  </si>
  <si>
    <t>0.2-0.1-0</t>
  </si>
  <si>
    <t>G38</t>
  </si>
  <si>
    <t>G39</t>
  </si>
  <si>
    <t>G40</t>
  </si>
  <si>
    <t>Limited number of hatchery origins</t>
  </si>
  <si>
    <r>
      <t>[</t>
    </r>
    <r>
      <rPr>
        <b/>
        <i/>
        <sz val="11"/>
        <color theme="1"/>
        <rFont val="Calibri"/>
        <family val="2"/>
        <scheme val="minor"/>
      </rPr>
      <t xml:space="preserve">if yes, skip </t>
    </r>
    <r>
      <rPr>
        <b/>
        <i/>
        <sz val="11"/>
        <color rgb="FF00B050"/>
        <rFont val="Calibri"/>
        <family val="2"/>
        <scheme val="minor"/>
      </rPr>
      <t>G13,G14,G15,G16</t>
    </r>
    <r>
      <rPr>
        <b/>
        <i/>
        <sz val="11"/>
        <color theme="1"/>
        <rFont val="Calibri"/>
        <family val="2"/>
        <scheme val="minor"/>
      </rPr>
      <t xml:space="preserve"> ]</t>
    </r>
  </si>
  <si>
    <t xml:space="preserve">If present: facilities for keeping wild birds out </t>
  </si>
  <si>
    <t>If present: changing footwear between outdoor bird areas</t>
  </si>
  <si>
    <t>No uncovered  outside areas present</t>
  </si>
  <si>
    <t>some seams and cracks</t>
  </si>
  <si>
    <t>many seams and cracks</t>
  </si>
  <si>
    <t>overall smooth surfaces</t>
  </si>
  <si>
    <t>1 - 0.5 -0</t>
  </si>
  <si>
    <t>Disinfection between rounds</t>
  </si>
  <si>
    <t>daily</t>
  </si>
  <si>
    <t xml:space="preserve">weekly </t>
  </si>
  <si>
    <t>occasional</t>
  </si>
  <si>
    <t xml:space="preserve">daily </t>
  </si>
  <si>
    <t>Broom clean keeping of entree room during round</t>
  </si>
  <si>
    <r>
      <t>[</t>
    </r>
    <r>
      <rPr>
        <b/>
        <i/>
        <sz val="11"/>
        <color theme="1"/>
        <rFont val="Calibri"/>
        <family val="2"/>
        <scheme val="minor"/>
      </rPr>
      <t xml:space="preserve">if yes, skip </t>
    </r>
    <r>
      <rPr>
        <b/>
        <i/>
        <sz val="11"/>
        <color rgb="FF00B050"/>
        <rFont val="Calibri"/>
        <family val="2"/>
        <scheme val="minor"/>
      </rPr>
      <t>G34, G35</t>
    </r>
    <r>
      <rPr>
        <b/>
        <i/>
        <sz val="11"/>
        <color theme="1"/>
        <rFont val="Calibri"/>
        <family val="2"/>
        <scheme val="minor"/>
      </rPr>
      <t>]</t>
    </r>
  </si>
  <si>
    <t>(max=6)</t>
  </si>
  <si>
    <t>0.2-  0</t>
  </si>
  <si>
    <t>0.4- 0</t>
  </si>
  <si>
    <t>(max=26)</t>
  </si>
  <si>
    <t>(max=32)</t>
  </si>
  <si>
    <t>once per round</t>
  </si>
  <si>
    <t>Answer the questions belonging to the different zones and transition lines between zones (see tabs). Each question can be answered by means of a scroll menu in the colored column. The tabs 'Transition O-G' and 'GREEN ZONE' should be filled out for each broiler house on the farm. The reddish colors in the column Farm Score are the points of attention.</t>
  </si>
  <si>
    <t>Overall farm scores on biosecurity regarding the zones and transition lines between the zones</t>
  </si>
  <si>
    <t>Zones and transition lines</t>
  </si>
  <si>
    <t>(higher % is less risk)</t>
  </si>
  <si>
    <t>%  of maximum score</t>
  </si>
  <si>
    <t>RED ZONE</t>
  </si>
  <si>
    <t>ORANGE ZONE</t>
  </si>
  <si>
    <t>Transition line Red-Orange</t>
  </si>
  <si>
    <t>Transition line Orange-Green</t>
  </si>
  <si>
    <t>GREEN ZONE</t>
  </si>
  <si>
    <t>FARM SCORE</t>
  </si>
  <si>
    <r>
      <t>The answers entered by the scroll lists will be automatically scored in the Farm Score column. Veterinarian and farmer:  please analyze together the  generated scores and discuss:  where are opportunities for improvements? In the Overall scores tab at the end of the document, an overview of the farm scores per theme and a graphical representation is provided.</t>
    </r>
    <r>
      <rPr>
        <b/>
        <sz val="11"/>
        <color theme="1"/>
        <rFont val="Calibri"/>
        <family val="2"/>
        <scheme val="minor"/>
      </rPr>
      <t xml:space="preserve"> </t>
    </r>
    <r>
      <rPr>
        <sz val="11"/>
        <color theme="1"/>
        <rFont val="Calibri"/>
        <family val="2"/>
        <scheme val="minor"/>
      </rPr>
      <t xml:space="preserve">The point distribution system (fully compliance 1 up to no compliance 0) is derived from Biocheck.Ugent. </t>
    </r>
    <r>
      <rPr>
        <b/>
        <sz val="11"/>
        <color theme="1"/>
        <rFont val="Calibri"/>
        <family val="2"/>
        <scheme val="minor"/>
      </rPr>
      <t xml:space="preserve">  </t>
    </r>
  </si>
  <si>
    <t xml:space="preserve">Make an action plan with SMART formulated preventative actions per zone and per transition line between zones for strenghtening of on-farm biosecurity (What, How, Who, When) </t>
  </si>
  <si>
    <t>Final version 26 -6 -2019 / MB-WUR</t>
  </si>
  <si>
    <r>
      <t xml:space="preserve">External transport routes not close to (air inlet of) broiler houses (&gt; ..    </t>
    </r>
    <r>
      <rPr>
        <sz val="10"/>
        <color theme="1"/>
        <rFont val="Calibri"/>
        <family val="2"/>
        <scheme val="minor"/>
      </rPr>
      <t>m</t>
    </r>
    <r>
      <rPr>
        <sz val="11"/>
        <color theme="1"/>
        <rFont val="Calibri"/>
        <family val="2"/>
        <scheme val="minor"/>
      </rPr>
      <t>)</t>
    </r>
  </si>
  <si>
    <t>Final version 27-6-2019 / MB-WUR</t>
  </si>
  <si>
    <t>&lt;= 50 m</t>
  </si>
  <si>
    <t xml:space="preserve">   The EU part of the HealthyLivestock project is funded by the EU Horizon 2020 research and innovation program under grant agreement number 773436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</si>
</sst>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2"/>
      <color theme="1"/>
      <name val="Calibri"/>
      <family val="2"/>
      <scheme val="minor"/>
    </font>
    <font>
      <b/>
      <i/>
      <sz val="11"/>
      <color theme="1"/>
      <name val="Calibri"/>
      <family val="2"/>
      <scheme val="minor"/>
    </font>
    <font>
      <b/>
      <i/>
      <sz val="11"/>
      <color rgb="FFFF0000"/>
      <name val="Calibri"/>
      <family val="2"/>
      <scheme val="minor"/>
    </font>
    <font>
      <sz val="11"/>
      <color rgb="FF00B050"/>
      <name val="Calibri"/>
      <family val="2"/>
      <scheme val="minor"/>
    </font>
    <font>
      <sz val="11"/>
      <color rgb="FF00B0F0"/>
      <name val="Calibri"/>
      <family val="2"/>
      <scheme val="minor"/>
    </font>
    <font>
      <sz val="11"/>
      <color rgb="FF0070C0"/>
      <name val="Calibri"/>
      <family val="2"/>
      <scheme val="minor"/>
    </font>
    <font>
      <b/>
      <sz val="13"/>
      <color theme="1"/>
      <name val="Calibri"/>
      <family val="2"/>
      <scheme val="minor"/>
    </font>
    <font>
      <sz val="13"/>
      <color theme="1"/>
      <name val="Calibri"/>
      <family val="2"/>
      <scheme val="minor"/>
    </font>
    <font>
      <sz val="11"/>
      <color theme="7" tint="-0.249977111117893"/>
      <name val="Calibri"/>
      <family val="2"/>
      <scheme val="minor"/>
    </font>
    <font>
      <sz val="10"/>
      <color theme="1"/>
      <name val="Calibri"/>
      <family val="2"/>
      <scheme val="minor"/>
    </font>
    <font>
      <sz val="11"/>
      <color theme="5" tint="-0.249977111117893"/>
      <name val="Calibri"/>
      <family val="2"/>
      <scheme val="minor"/>
    </font>
    <font>
      <b/>
      <sz val="11"/>
      <color rgb="FF00B050"/>
      <name val="Calibri"/>
      <family val="2"/>
      <scheme val="minor"/>
    </font>
    <font>
      <b/>
      <sz val="16"/>
      <color theme="1"/>
      <name val="Calibri"/>
      <family val="2"/>
      <scheme val="minor"/>
    </font>
    <font>
      <b/>
      <sz val="14"/>
      <color theme="1"/>
      <name val="Calibri"/>
      <family val="2"/>
      <scheme val="minor"/>
    </font>
    <font>
      <b/>
      <sz val="14"/>
      <color rgb="FF00B050"/>
      <name val="Calibri"/>
      <family val="2"/>
      <scheme val="minor"/>
    </font>
    <font>
      <b/>
      <sz val="14"/>
      <color rgb="FF0070C0"/>
      <name val="Calibri"/>
      <family val="2"/>
      <scheme val="minor"/>
    </font>
    <font>
      <b/>
      <sz val="14"/>
      <color theme="5" tint="-0.249977111117893"/>
      <name val="Calibri"/>
      <family val="2"/>
      <scheme val="minor"/>
    </font>
    <font>
      <b/>
      <sz val="14"/>
      <color theme="9" tint="-0.249977111117893"/>
      <name val="Calibri"/>
      <family val="2"/>
      <scheme val="minor"/>
    </font>
    <font>
      <b/>
      <sz val="14"/>
      <color rgb="FFFF0000"/>
      <name val="Calibri"/>
      <family val="2"/>
      <scheme val="minor"/>
    </font>
    <font>
      <sz val="11"/>
      <color theme="1"/>
      <name val="Calibri"/>
      <family val="2"/>
    </font>
    <font>
      <sz val="9"/>
      <color theme="1"/>
      <name val="Calibri"/>
      <family val="2"/>
      <scheme val="minor"/>
    </font>
    <font>
      <i/>
      <sz val="9"/>
      <color theme="1"/>
      <name val="Calibri"/>
      <family val="2"/>
      <scheme val="minor"/>
    </font>
    <font>
      <b/>
      <i/>
      <sz val="14"/>
      <color theme="1"/>
      <name val="Calibri"/>
      <family val="2"/>
      <scheme val="minor"/>
    </font>
    <font>
      <i/>
      <sz val="11"/>
      <name val="Calibri"/>
      <family val="2"/>
      <scheme val="minor"/>
    </font>
    <font>
      <b/>
      <i/>
      <sz val="11"/>
      <color theme="5" tint="-0.249977111117893"/>
      <name val="Calibri"/>
      <family val="2"/>
      <scheme val="minor"/>
    </font>
    <font>
      <b/>
      <i/>
      <sz val="11"/>
      <color rgb="FF00B050"/>
      <name val="Calibri"/>
      <family val="2"/>
      <scheme val="minor"/>
    </font>
    <font>
      <sz val="11"/>
      <color rgb="FFC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3">
    <border>
      <left/>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191">
    <xf numFmtId="0" fontId="0" fillId="0" borderId="0" xfId="0"/>
    <xf numFmtId="0" fontId="2" fillId="0" borderId="0" xfId="0" applyFont="1"/>
    <xf numFmtId="0" fontId="1" fillId="0" borderId="0" xfId="0" applyFont="1"/>
    <xf numFmtId="0" fontId="3" fillId="0" borderId="0" xfId="0" applyFont="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5" fillId="0" borderId="0" xfId="0" applyFont="1"/>
    <xf numFmtId="49" fontId="0" fillId="0" borderId="0" xfId="0" applyNumberFormat="1"/>
    <xf numFmtId="49" fontId="1" fillId="0" borderId="0" xfId="0" applyNumberFormat="1" applyFont="1" applyAlignment="1">
      <alignment horizontal="left"/>
    </xf>
    <xf numFmtId="49" fontId="1" fillId="0" borderId="0" xfId="0" applyNumberFormat="1" applyFont="1"/>
    <xf numFmtId="0" fontId="8" fillId="0" borderId="0" xfId="0" applyFont="1"/>
    <xf numFmtId="0" fontId="10" fillId="0" borderId="0" xfId="0" applyFont="1"/>
    <xf numFmtId="0" fontId="1" fillId="0" borderId="0" xfId="0" applyFont="1" applyAlignment="1">
      <alignment vertical="top"/>
    </xf>
    <xf numFmtId="0" fontId="0" fillId="0" borderId="1" xfId="0" applyBorder="1" applyAlignment="1">
      <alignment wrapText="1"/>
    </xf>
    <xf numFmtId="49" fontId="0" fillId="0" borderId="2" xfId="0" applyNumberFormat="1" applyBorder="1"/>
    <xf numFmtId="49" fontId="11" fillId="0" borderId="2" xfId="0" applyNumberFormat="1" applyFont="1" applyBorder="1" applyAlignment="1">
      <alignment vertical="top" wrapText="1"/>
    </xf>
    <xf numFmtId="0" fontId="11" fillId="0" borderId="3" xfId="0" applyFont="1" applyBorder="1" applyAlignment="1">
      <alignment wrapText="1"/>
    </xf>
    <xf numFmtId="49" fontId="0" fillId="0" borderId="1" xfId="0" applyNumberFormat="1" applyBorder="1" applyAlignment="1">
      <alignment horizontal="center" vertical="top"/>
    </xf>
    <xf numFmtId="0" fontId="0" fillId="0" borderId="1" xfId="0" applyBorder="1"/>
    <xf numFmtId="0" fontId="11" fillId="0" borderId="1" xfId="0" applyFont="1" applyBorder="1" applyAlignment="1">
      <alignment vertical="top"/>
    </xf>
    <xf numFmtId="0" fontId="0" fillId="0" borderId="1" xfId="0" applyBorder="1" applyAlignment="1">
      <alignment horizontal="center"/>
    </xf>
    <xf numFmtId="0" fontId="0" fillId="0" borderId="1" xfId="0" applyBorder="1" applyAlignment="1">
      <alignment horizontal="center" vertical="top"/>
    </xf>
    <xf numFmtId="0" fontId="0" fillId="0" borderId="1" xfId="0" applyBorder="1" applyAlignment="1">
      <alignment vertical="top" wrapText="1"/>
    </xf>
    <xf numFmtId="0" fontId="11" fillId="0" borderId="1" xfId="0" applyFont="1" applyBorder="1" applyAlignment="1">
      <alignment vertical="top" wrapText="1"/>
    </xf>
    <xf numFmtId="0" fontId="0" fillId="0" borderId="7" xfId="0" applyBorder="1" applyAlignment="1">
      <alignment wrapText="1"/>
    </xf>
    <xf numFmtId="0" fontId="0" fillId="0" borderId="8" xfId="0" applyBorder="1"/>
    <xf numFmtId="0" fontId="0" fillId="0" borderId="8" xfId="0" applyBorder="1" applyAlignment="1">
      <alignment wrapText="1"/>
    </xf>
    <xf numFmtId="0" fontId="0" fillId="0" borderId="8" xfId="0" applyBorder="1" applyAlignment="1">
      <alignment vertical="top" wrapText="1"/>
    </xf>
    <xf numFmtId="0" fontId="11" fillId="0" borderId="9" xfId="0" applyFont="1" applyBorder="1" applyAlignment="1">
      <alignment wrapText="1"/>
    </xf>
    <xf numFmtId="49" fontId="0" fillId="0" borderId="5" xfId="0" applyNumberFormat="1" applyBorder="1"/>
    <xf numFmtId="49" fontId="0" fillId="0" borderId="1" xfId="0" applyNumberFormat="1" applyBorder="1" applyAlignment="1">
      <alignment vertical="top"/>
    </xf>
    <xf numFmtId="49" fontId="6" fillId="0" borderId="1" xfId="0" applyNumberFormat="1" applyFont="1" applyBorder="1" applyAlignment="1">
      <alignment vertical="top"/>
    </xf>
    <xf numFmtId="49" fontId="0" fillId="0" borderId="1" xfId="0" applyNumberFormat="1" applyBorder="1" applyAlignment="1">
      <alignment vertical="top" wrapText="1"/>
    </xf>
    <xf numFmtId="0" fontId="0" fillId="0" borderId="1" xfId="0" applyBorder="1" applyAlignment="1">
      <alignment horizontal="center" wrapText="1"/>
    </xf>
    <xf numFmtId="0" fontId="4" fillId="0" borderId="8" xfId="0" applyFont="1" applyBorder="1" applyAlignment="1">
      <alignment wrapText="1"/>
    </xf>
    <xf numFmtId="0" fontId="4" fillId="0" borderId="8" xfId="0" applyFont="1" applyBorder="1" applyAlignment="1">
      <alignment vertical="top" wrapText="1"/>
    </xf>
    <xf numFmtId="0" fontId="0" fillId="0" borderId="2" xfId="0" applyBorder="1"/>
    <xf numFmtId="0" fontId="11" fillId="0" borderId="3" xfId="0" applyFont="1" applyBorder="1" applyAlignment="1">
      <alignment vertical="top"/>
    </xf>
    <xf numFmtId="0" fontId="9" fillId="0" borderId="0" xfId="0" applyFont="1" applyAlignment="1">
      <alignment vertical="top"/>
    </xf>
    <xf numFmtId="49" fontId="2" fillId="0" borderId="4" xfId="0" applyNumberFormat="1" applyFont="1" applyBorder="1" applyAlignment="1">
      <alignment wrapText="1"/>
    </xf>
    <xf numFmtId="49" fontId="2" fillId="0" borderId="1" xfId="0" applyNumberFormat="1" applyFont="1" applyBorder="1" applyAlignment="1">
      <alignment wrapText="1"/>
    </xf>
    <xf numFmtId="0" fontId="4" fillId="0" borderId="1" xfId="0" applyFont="1" applyBorder="1" applyAlignment="1">
      <alignment wrapText="1"/>
    </xf>
    <xf numFmtId="0" fontId="4" fillId="0" borderId="1" xfId="0" applyFont="1" applyBorder="1" applyAlignment="1">
      <alignment vertical="top" wrapText="1"/>
    </xf>
    <xf numFmtId="0" fontId="9" fillId="0" borderId="2" xfId="0" applyFont="1" applyBorder="1" applyAlignment="1">
      <alignment vertical="top"/>
    </xf>
    <xf numFmtId="0" fontId="12" fillId="0" borderId="2" xfId="0" applyFont="1" applyBorder="1"/>
    <xf numFmtId="0" fontId="11" fillId="0" borderId="8" xfId="0" applyFont="1" applyBorder="1" applyAlignment="1">
      <alignment wrapText="1"/>
    </xf>
    <xf numFmtId="0" fontId="13" fillId="0" borderId="0" xfId="0" applyFont="1" applyAlignment="1">
      <alignment vertical="top"/>
    </xf>
    <xf numFmtId="49" fontId="0" fillId="0" borderId="1" xfId="0" applyNumberFormat="1" applyBorder="1" applyAlignment="1">
      <alignment horizontal="left" vertical="top" wrapText="1"/>
    </xf>
    <xf numFmtId="0" fontId="0" fillId="0" borderId="1" xfId="0" applyBorder="1" applyAlignment="1">
      <alignment horizontal="left" wrapText="1"/>
    </xf>
    <xf numFmtId="0" fontId="11" fillId="0" borderId="3" xfId="0" applyFont="1" applyBorder="1" applyAlignment="1">
      <alignment vertical="top" wrapText="1"/>
    </xf>
    <xf numFmtId="49" fontId="4" fillId="0" borderId="1" xfId="0" applyNumberFormat="1" applyFont="1" applyBorder="1" applyAlignment="1">
      <alignment vertical="top" wrapText="1"/>
    </xf>
    <xf numFmtId="0" fontId="3" fillId="0" borderId="0" xfId="0" applyFont="1" applyAlignment="1">
      <alignment vertical="top"/>
    </xf>
    <xf numFmtId="49" fontId="0" fillId="0" borderId="2" xfId="0" applyNumberFormat="1" applyBorder="1" applyAlignment="1">
      <alignment vertical="top"/>
    </xf>
    <xf numFmtId="49" fontId="13" fillId="0" borderId="0" xfId="0" applyNumberFormat="1" applyFont="1" applyAlignment="1">
      <alignment vertical="top"/>
    </xf>
    <xf numFmtId="0" fontId="5" fillId="0" borderId="0" xfId="0" applyFont="1" applyAlignment="1">
      <alignment vertical="top" wrapText="1"/>
    </xf>
    <xf numFmtId="49" fontId="0" fillId="0" borderId="5" xfId="0" applyNumberFormat="1" applyBorder="1" applyAlignment="1">
      <alignment vertical="top" wrapText="1"/>
    </xf>
    <xf numFmtId="0" fontId="0" fillId="0" borderId="1" xfId="0" applyBorder="1" applyAlignment="1">
      <alignment horizontal="left" vertical="top" wrapText="1"/>
    </xf>
    <xf numFmtId="0" fontId="11" fillId="0" borderId="8" xfId="0" applyFont="1" applyBorder="1" applyAlignment="1">
      <alignment vertical="top" wrapText="1"/>
    </xf>
    <xf numFmtId="0" fontId="11" fillId="0" borderId="3" xfId="0" applyFont="1" applyBorder="1" applyAlignment="1">
      <alignment horizontal="center" vertical="top" wrapText="1"/>
    </xf>
    <xf numFmtId="0" fontId="11" fillId="0" borderId="9" xfId="0" applyFont="1" applyBorder="1" applyAlignment="1">
      <alignment vertical="top" wrapText="1"/>
    </xf>
    <xf numFmtId="0" fontId="0" fillId="0" borderId="9" xfId="0" applyBorder="1" applyAlignment="1">
      <alignment wrapText="1"/>
    </xf>
    <xf numFmtId="49" fontId="6" fillId="0" borderId="1" xfId="0" applyNumberFormat="1" applyFont="1" applyBorder="1" applyAlignment="1">
      <alignment vertical="top"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11" fillId="0" borderId="3" xfId="0" applyFont="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wrapText="1"/>
    </xf>
    <xf numFmtId="0" fontId="11" fillId="0" borderId="2" xfId="0" applyFont="1" applyBorder="1" applyAlignment="1">
      <alignment vertical="top"/>
    </xf>
    <xf numFmtId="49" fontId="15" fillId="0" borderId="0" xfId="0" applyNumberFormat="1" applyFont="1" applyAlignment="1">
      <alignment vertical="top"/>
    </xf>
    <xf numFmtId="49" fontId="15" fillId="0" borderId="0" xfId="0" applyNumberFormat="1" applyFont="1" applyAlignment="1">
      <alignment horizontal="left" vertical="top"/>
    </xf>
    <xf numFmtId="0" fontId="15" fillId="0" borderId="0" xfId="0" applyFont="1" applyAlignment="1">
      <alignment vertical="top"/>
    </xf>
    <xf numFmtId="0" fontId="15" fillId="0" borderId="2" xfId="0" applyFont="1" applyBorder="1" applyAlignment="1">
      <alignment vertical="top"/>
    </xf>
    <xf numFmtId="0" fontId="16" fillId="0" borderId="0" xfId="0" applyFont="1" applyAlignment="1">
      <alignment vertical="top"/>
    </xf>
    <xf numFmtId="49" fontId="8" fillId="0" borderId="2" xfId="0" applyNumberFormat="1" applyFont="1" applyBorder="1" applyAlignment="1">
      <alignment vertical="top"/>
    </xf>
    <xf numFmtId="49" fontId="8" fillId="0" borderId="0" xfId="0" applyNumberFormat="1" applyFont="1" applyAlignment="1">
      <alignment vertical="top"/>
    </xf>
    <xf numFmtId="49" fontId="8" fillId="0" borderId="0" xfId="0" applyNumberFormat="1" applyFont="1" applyAlignment="1">
      <alignment horizontal="left" vertical="top"/>
    </xf>
    <xf numFmtId="0" fontId="8" fillId="0" borderId="0" xfId="0" applyFont="1" applyAlignment="1">
      <alignment vertical="top"/>
    </xf>
    <xf numFmtId="0" fontId="8" fillId="0" borderId="2" xfId="0" applyFont="1" applyBorder="1" applyAlignment="1">
      <alignment vertical="top"/>
    </xf>
    <xf numFmtId="0" fontId="11" fillId="0" borderId="2" xfId="0" applyFont="1" applyBorder="1" applyAlignment="1">
      <alignment horizontal="center" vertical="center" wrapText="1"/>
    </xf>
    <xf numFmtId="49" fontId="0" fillId="0" borderId="8" xfId="0" applyNumberFormat="1" applyBorder="1" applyAlignment="1">
      <alignment horizontal="left" vertical="top" wrapText="1"/>
    </xf>
    <xf numFmtId="0" fontId="0" fillId="0" borderId="8" xfId="0" applyBorder="1" applyAlignment="1">
      <alignment horizontal="left" wrapText="1"/>
    </xf>
    <xf numFmtId="0" fontId="0" fillId="0" borderId="8" xfId="0" applyBorder="1" applyAlignment="1">
      <alignment horizontal="left" vertical="top" wrapText="1"/>
    </xf>
    <xf numFmtId="0" fontId="0" fillId="0" borderId="0" xfId="0" applyAlignment="1">
      <alignment horizontal="center" wrapText="1"/>
    </xf>
    <xf numFmtId="0" fontId="2" fillId="0" borderId="4" xfId="0" applyFont="1" applyBorder="1" applyAlignment="1">
      <alignment wrapText="1"/>
    </xf>
    <xf numFmtId="0" fontId="17" fillId="0" borderId="0" xfId="0" applyFont="1"/>
    <xf numFmtId="0" fontId="18" fillId="0" borderId="0" xfId="0" applyFont="1"/>
    <xf numFmtId="0" fontId="19" fillId="0" borderId="0" xfId="0" applyFont="1" applyAlignment="1">
      <alignment vertical="top"/>
    </xf>
    <xf numFmtId="0" fontId="20" fillId="0" borderId="0" xfId="0" applyFont="1"/>
    <xf numFmtId="0" fontId="21" fillId="0" borderId="0" xfId="0" applyFont="1" applyAlignment="1">
      <alignment vertical="top"/>
    </xf>
    <xf numFmtId="0" fontId="23" fillId="0" borderId="0" xfId="0" applyFont="1"/>
    <xf numFmtId="0" fontId="11" fillId="0" borderId="1" xfId="0" applyFont="1" applyBorder="1"/>
    <xf numFmtId="0" fontId="0" fillId="0" borderId="1" xfId="0" applyBorder="1" applyAlignment="1">
      <alignment horizontal="center" vertical="top" wrapText="1"/>
    </xf>
    <xf numFmtId="0" fontId="0" fillId="0" borderId="0" xfId="0" applyAlignment="1">
      <alignment horizontal="center"/>
    </xf>
    <xf numFmtId="0" fontId="0" fillId="0" borderId="0" xfId="0" applyAlignment="1">
      <alignment horizontal="right"/>
    </xf>
    <xf numFmtId="49" fontId="11" fillId="0" borderId="10" xfId="0" applyNumberFormat="1" applyFont="1" applyBorder="1" applyAlignment="1">
      <alignment horizontal="center" vertical="top" wrapText="1"/>
    </xf>
    <xf numFmtId="0" fontId="11" fillId="0" borderId="9" xfId="0" applyFont="1" applyBorder="1" applyAlignment="1">
      <alignment horizontal="center" vertical="top" wrapText="1"/>
    </xf>
    <xf numFmtId="0" fontId="12" fillId="0" borderId="2" xfId="0" applyFont="1" applyBorder="1" applyAlignment="1">
      <alignment vertical="top" wrapText="1"/>
    </xf>
    <xf numFmtId="0" fontId="4" fillId="0" borderId="0" xfId="0" applyFont="1" applyAlignment="1">
      <alignment horizontal="right" wrapText="1"/>
    </xf>
    <xf numFmtId="0" fontId="2" fillId="0" borderId="0" xfId="0" applyFont="1" applyAlignment="1">
      <alignment horizontal="right"/>
    </xf>
    <xf numFmtId="0" fontId="4" fillId="0" borderId="8" xfId="0" applyFont="1" applyBorder="1" applyAlignment="1">
      <alignment horizontal="right" wrapText="1"/>
    </xf>
    <xf numFmtId="0" fontId="0" fillId="0" borderId="2" xfId="0" applyBorder="1" applyAlignment="1">
      <alignment vertical="top" wrapText="1"/>
    </xf>
    <xf numFmtId="0" fontId="24" fillId="0" borderId="0" xfId="0" applyFont="1" applyAlignment="1">
      <alignment horizontal="center"/>
    </xf>
    <xf numFmtId="49" fontId="0" fillId="0" borderId="0" xfId="0" applyNumberFormat="1" applyAlignment="1">
      <alignment horizontal="left" vertical="top" wrapText="1"/>
    </xf>
    <xf numFmtId="0" fontId="12" fillId="0" borderId="8" xfId="0" applyFont="1" applyBorder="1" applyAlignment="1">
      <alignment wrapText="1"/>
    </xf>
    <xf numFmtId="0" fontId="0" fillId="0" borderId="1" xfId="0" applyBorder="1" applyAlignment="1">
      <alignment horizontal="right" wrapText="1"/>
    </xf>
    <xf numFmtId="0" fontId="4" fillId="0" borderId="1" xfId="0" applyFont="1" applyBorder="1" applyAlignment="1">
      <alignment horizontal="right" wrapText="1"/>
    </xf>
    <xf numFmtId="0" fontId="0" fillId="2" borderId="0" xfId="0" applyFill="1"/>
    <xf numFmtId="0" fontId="2" fillId="2" borderId="0" xfId="0" applyFont="1" applyFill="1"/>
    <xf numFmtId="0" fontId="17"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4" fillId="0" borderId="0" xfId="0" applyFont="1" applyAlignment="1">
      <alignment wrapText="1"/>
    </xf>
    <xf numFmtId="9" fontId="0" fillId="0" borderId="0" xfId="0" applyNumberFormat="1" applyAlignment="1">
      <alignment horizontal="center"/>
    </xf>
    <xf numFmtId="0" fontId="2" fillId="0" borderId="8" xfId="0" applyFont="1" applyBorder="1" applyAlignment="1">
      <alignment wrapText="1"/>
    </xf>
    <xf numFmtId="9" fontId="18" fillId="0" borderId="0" xfId="0" applyNumberFormat="1"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5" fillId="0" borderId="0" xfId="0" applyFont="1"/>
    <xf numFmtId="0" fontId="25" fillId="0" borderId="2" xfId="0" applyFont="1" applyBorder="1" applyAlignment="1">
      <alignment horizontal="center" vertical="top" wrapText="1"/>
    </xf>
    <xf numFmtId="49" fontId="7" fillId="0" borderId="0" xfId="0" applyNumberFormat="1" applyFont="1" applyAlignment="1">
      <alignment vertical="top" wrapText="1"/>
    </xf>
    <xf numFmtId="0" fontId="2" fillId="0" borderId="1" xfId="0" applyFont="1" applyBorder="1" applyAlignment="1">
      <alignment wrapText="1"/>
    </xf>
    <xf numFmtId="49" fontId="11" fillId="0" borderId="3" xfId="0" applyNumberFormat="1" applyFont="1" applyBorder="1" applyAlignment="1">
      <alignment vertical="top"/>
    </xf>
    <xf numFmtId="49" fontId="11" fillId="0" borderId="2" xfId="0" applyNumberFormat="1" applyFont="1" applyBorder="1" applyAlignment="1">
      <alignment horizontal="center" vertical="top"/>
    </xf>
    <xf numFmtId="0" fontId="6" fillId="0" borderId="0" xfId="0" applyFont="1" applyAlignment="1">
      <alignment horizontal="center"/>
    </xf>
    <xf numFmtId="49" fontId="4" fillId="0" borderId="5" xfId="0" applyNumberFormat="1" applyFont="1" applyBorder="1" applyAlignment="1">
      <alignment horizontal="center"/>
    </xf>
    <xf numFmtId="0" fontId="0" fillId="0" borderId="7" xfId="0" applyBorder="1"/>
    <xf numFmtId="49" fontId="0" fillId="0" borderId="11" xfId="0" applyNumberFormat="1" applyBorder="1" applyAlignment="1">
      <alignment vertical="top" wrapText="1"/>
    </xf>
    <xf numFmtId="49" fontId="0" fillId="0" borderId="0" xfId="0" applyNumberFormat="1" applyAlignment="1">
      <alignment vertical="top" wrapText="1"/>
    </xf>
    <xf numFmtId="0" fontId="11" fillId="0" borderId="2" xfId="0" applyFont="1" applyBorder="1" applyAlignment="1">
      <alignment vertical="top" wrapText="1"/>
    </xf>
    <xf numFmtId="0" fontId="11" fillId="0" borderId="0" xfId="0" applyFont="1" applyAlignment="1">
      <alignment vertical="top" wrapText="1"/>
    </xf>
    <xf numFmtId="49" fontId="0" fillId="3" borderId="1" xfId="0" applyNumberFormat="1" applyFill="1" applyBorder="1" applyAlignment="1">
      <alignment horizontal="center" wrapText="1"/>
    </xf>
    <xf numFmtId="0" fontId="0" fillId="3" borderId="1" xfId="0" applyFill="1" applyBorder="1" applyAlignment="1">
      <alignment horizontal="center" wrapText="1"/>
    </xf>
    <xf numFmtId="49" fontId="11" fillId="0" borderId="2" xfId="0" applyNumberFormat="1" applyFont="1" applyBorder="1" applyAlignment="1">
      <alignment horizontal="center" vertical="top" wrapText="1"/>
    </xf>
    <xf numFmtId="49" fontId="11" fillId="0" borderId="9" xfId="0" applyNumberFormat="1" applyFont="1" applyBorder="1" applyAlignment="1">
      <alignment horizontal="center" vertical="top"/>
    </xf>
    <xf numFmtId="9" fontId="18" fillId="0" borderId="12" xfId="0" applyNumberFormat="1" applyFont="1" applyBorder="1" applyAlignment="1">
      <alignment horizontal="center"/>
    </xf>
    <xf numFmtId="0" fontId="27" fillId="0" borderId="0" xfId="0" applyFont="1" applyAlignment="1">
      <alignment horizontal="center"/>
    </xf>
    <xf numFmtId="49" fontId="18" fillId="3" borderId="0" xfId="0" applyNumberFormat="1" applyFont="1" applyFill="1" applyAlignment="1">
      <alignment horizontal="center" vertical="center" wrapText="1"/>
    </xf>
    <xf numFmtId="49" fontId="1" fillId="0" borderId="0" xfId="0" applyNumberFormat="1" applyFont="1" applyAlignment="1">
      <alignment horizontal="center"/>
    </xf>
    <xf numFmtId="0" fontId="1" fillId="0" borderId="0" xfId="0" applyFont="1" applyAlignment="1">
      <alignment horizontal="center" vertical="top"/>
    </xf>
    <xf numFmtId="0" fontId="1" fillId="0" borderId="0" xfId="0" applyFont="1" applyAlignment="1">
      <alignment horizontal="center"/>
    </xf>
    <xf numFmtId="0" fontId="0" fillId="3" borderId="0" xfId="0" applyFill="1" applyAlignment="1">
      <alignment horizontal="center" vertical="top"/>
    </xf>
    <xf numFmtId="49" fontId="4" fillId="0" borderId="5" xfId="0" applyNumberFormat="1" applyFont="1" applyBorder="1" applyAlignment="1">
      <alignment horizontal="center" vertical="top"/>
    </xf>
    <xf numFmtId="49" fontId="4" fillId="0" borderId="5" xfId="0" applyNumberFormat="1" applyFont="1" applyBorder="1" applyAlignment="1">
      <alignment horizontal="center" vertical="center"/>
    </xf>
    <xf numFmtId="0" fontId="9" fillId="0" borderId="0" xfId="0" applyFont="1" applyAlignment="1">
      <alignment horizontal="center" vertical="top"/>
    </xf>
    <xf numFmtId="0" fontId="0" fillId="3" borderId="0" xfId="0" applyFill="1" applyAlignment="1">
      <alignment horizontal="center" vertical="center"/>
    </xf>
    <xf numFmtId="0" fontId="0" fillId="0" borderId="0" xfId="0" applyAlignment="1">
      <alignment vertical="center"/>
    </xf>
    <xf numFmtId="0" fontId="0" fillId="3" borderId="8" xfId="0" applyFill="1" applyBorder="1" applyAlignment="1">
      <alignment horizontal="center" vertical="center"/>
    </xf>
    <xf numFmtId="0" fontId="18" fillId="0" borderId="0" xfId="0" applyFont="1" applyAlignment="1">
      <alignment horizontal="center"/>
    </xf>
    <xf numFmtId="0" fontId="0" fillId="0" borderId="1" xfId="0" applyBorder="1" applyAlignment="1">
      <alignment vertical="top"/>
    </xf>
    <xf numFmtId="0" fontId="26" fillId="0" borderId="8" xfId="0" applyFont="1" applyBorder="1" applyAlignment="1">
      <alignment horizontal="center"/>
    </xf>
    <xf numFmtId="0" fontId="26" fillId="0" borderId="0" xfId="0" applyFont="1" applyAlignment="1">
      <alignment horizontal="center" wrapText="1"/>
    </xf>
    <xf numFmtId="4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25" fillId="0" borderId="5" xfId="0" applyFont="1" applyBorder="1" applyAlignment="1">
      <alignment horizontal="center"/>
    </xf>
    <xf numFmtId="0" fontId="25" fillId="0" borderId="1" xfId="0" applyFont="1" applyBorder="1" applyAlignment="1">
      <alignment horizontal="center"/>
    </xf>
    <xf numFmtId="0" fontId="25" fillId="0" borderId="1" xfId="0" applyFont="1" applyBorder="1"/>
    <xf numFmtId="0" fontId="11" fillId="0" borderId="1" xfId="0" applyFont="1" applyBorder="1" applyAlignment="1">
      <alignment wrapText="1"/>
    </xf>
    <xf numFmtId="0" fontId="11" fillId="0" borderId="6" xfId="0" applyFont="1" applyBorder="1" applyAlignment="1">
      <alignment vertical="top"/>
    </xf>
    <xf numFmtId="49" fontId="6" fillId="0" borderId="0" xfId="0" applyNumberFormat="1" applyFont="1" applyAlignment="1">
      <alignment vertical="top" wrapText="1"/>
    </xf>
    <xf numFmtId="0" fontId="0" fillId="0" borderId="7" xfId="0" applyBorder="1" applyAlignment="1">
      <alignment horizontal="center" vertical="center" wrapText="1"/>
    </xf>
    <xf numFmtId="49" fontId="11" fillId="0" borderId="3" xfId="0" applyNumberFormat="1" applyFont="1" applyBorder="1" applyAlignment="1">
      <alignment vertical="top" wrapText="1"/>
    </xf>
    <xf numFmtId="49" fontId="11" fillId="0" borderId="9" xfId="0" applyNumberFormat="1" applyFont="1" applyBorder="1" applyAlignment="1">
      <alignment horizontal="center" vertical="top" wrapText="1"/>
    </xf>
    <xf numFmtId="49" fontId="11" fillId="0" borderId="2" xfId="0" applyNumberFormat="1" applyFont="1" applyBorder="1" applyAlignment="1">
      <alignment vertical="top"/>
    </xf>
    <xf numFmtId="0" fontId="25" fillId="0" borderId="1" xfId="0" applyFont="1" applyBorder="1" applyAlignment="1">
      <alignment horizontal="center" vertical="center"/>
    </xf>
    <xf numFmtId="0" fontId="25" fillId="0" borderId="1" xfId="0" applyFont="1" applyBorder="1" applyAlignment="1">
      <alignment vertical="center"/>
    </xf>
    <xf numFmtId="0" fontId="25" fillId="0" borderId="0" xfId="0" applyFont="1" applyAlignment="1">
      <alignment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6" fillId="0" borderId="0" xfId="0" applyFont="1" applyAlignment="1">
      <alignment horizontal="center" vertical="center"/>
    </xf>
    <xf numFmtId="9" fontId="18" fillId="0" borderId="0" xfId="0" applyNumberFormat="1"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xf>
    <xf numFmtId="0" fontId="4" fillId="0" borderId="0" xfId="0" applyFont="1"/>
    <xf numFmtId="49" fontId="0" fillId="3" borderId="0" xfId="0" applyNumberFormat="1" applyFill="1" applyAlignment="1">
      <alignment horizontal="center" vertical="center" wrapText="1"/>
    </xf>
    <xf numFmtId="0" fontId="25" fillId="0" borderId="3" xfId="0" applyFont="1" applyBorder="1" applyAlignment="1">
      <alignment horizontal="center" vertical="top" wrapText="1"/>
    </xf>
    <xf numFmtId="0" fontId="0" fillId="0" borderId="5" xfId="0" applyBorder="1"/>
    <xf numFmtId="0" fontId="4" fillId="0" borderId="0" xfId="0" applyFont="1" applyAlignment="1">
      <alignment vertical="top" wrapText="1"/>
    </xf>
    <xf numFmtId="0" fontId="0" fillId="0" borderId="0" xfId="0" applyAlignment="1">
      <alignment horizontal="left" vertical="top" wrapText="1"/>
    </xf>
    <xf numFmtId="0" fontId="26" fillId="0" borderId="1" xfId="0" applyFont="1" applyBorder="1" applyAlignment="1">
      <alignment horizontal="center"/>
    </xf>
    <xf numFmtId="0" fontId="0" fillId="0" borderId="9" xfId="0" applyBorder="1"/>
    <xf numFmtId="49" fontId="8" fillId="0" borderId="0" xfId="0" applyNumberFormat="1" applyFont="1" applyAlignment="1">
      <alignment horizontal="center" vertical="top"/>
    </xf>
    <xf numFmtId="0" fontId="8" fillId="0" borderId="0" xfId="0" applyFont="1" applyAlignment="1">
      <alignment horizontal="center" vertical="top"/>
    </xf>
    <xf numFmtId="0" fontId="8" fillId="0" borderId="0" xfId="0" applyFont="1" applyAlignment="1">
      <alignment horizontal="center"/>
    </xf>
    <xf numFmtId="0" fontId="8" fillId="0" borderId="2" xfId="0" applyFont="1" applyBorder="1" applyAlignment="1">
      <alignment horizontal="center" vertical="top"/>
    </xf>
    <xf numFmtId="0" fontId="31" fillId="0" borderId="0" xfId="0" applyFont="1"/>
    <xf numFmtId="0" fontId="13" fillId="0" borderId="0" xfId="0" applyFont="1"/>
    <xf numFmtId="0" fontId="1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barChart>
        <c:barDir val="bar"/>
        <c:grouping val="clustered"/>
        <c:varyColors val="0"/>
        <c:ser>
          <c:idx val="0"/>
          <c:order val="0"/>
          <c:tx>
            <c:strRef>
              <c:f>'Overall scores'!$B$5</c:f>
              <c:strCache>
                <c:ptCount val="1"/>
                <c:pt idx="0">
                  <c:v>%  of maximum score</c:v>
                </c:pt>
              </c:strCache>
            </c:strRef>
          </c:tx>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19-0459-4BFE-BCBF-DA2A16DF9810}"/>
              </c:ext>
            </c:extLst>
          </c:dPt>
          <c:dPt>
            <c:idx val="1"/>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23-0459-4BFE-BCBF-DA2A16DF9810}"/>
              </c:ext>
            </c:extLst>
          </c:dPt>
          <c:dPt>
            <c:idx val="2"/>
            <c:invertIfNegative val="0"/>
            <c:bubble3D val="0"/>
            <c:spPr>
              <a:solidFill>
                <a:srgbClr val="FFC000"/>
              </a:solidFill>
              <a:ln>
                <a:noFill/>
              </a:ln>
              <a:effectLst/>
            </c:spPr>
            <c:extLst>
              <c:ext xmlns:c16="http://schemas.microsoft.com/office/drawing/2014/chart" uri="{C3380CC4-5D6E-409C-BE32-E72D297353CC}">
                <c16:uniqueId val="{00000012-0459-4BFE-BCBF-DA2A16DF9810}"/>
              </c:ext>
            </c:extLst>
          </c:dPt>
          <c:dPt>
            <c:idx val="3"/>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F-0459-4BFE-BCBF-DA2A16DF9810}"/>
              </c:ext>
            </c:extLst>
          </c:dPt>
          <c:dPt>
            <c:idx val="4"/>
            <c:invertIfNegative val="0"/>
            <c:bubble3D val="0"/>
            <c:spPr>
              <a:solidFill>
                <a:srgbClr val="92D050"/>
              </a:solidFill>
              <a:ln>
                <a:noFill/>
              </a:ln>
              <a:effectLst/>
            </c:spPr>
            <c:extLst>
              <c:ext xmlns:c16="http://schemas.microsoft.com/office/drawing/2014/chart" uri="{C3380CC4-5D6E-409C-BE32-E72D297353CC}">
                <c16:uniqueId val="{0000000C-0459-4BFE-BCBF-DA2A16DF9810}"/>
              </c:ext>
            </c:extLst>
          </c:dPt>
          <c:cat>
            <c:strRef>
              <c:f>'Overall scores'!$A$6:$A$10</c:f>
              <c:strCache>
                <c:ptCount val="5"/>
                <c:pt idx="0">
                  <c:v>RED ZONE</c:v>
                </c:pt>
                <c:pt idx="1">
                  <c:v>Transition line Red-Orange</c:v>
                </c:pt>
                <c:pt idx="2">
                  <c:v>ORANGE ZONE</c:v>
                </c:pt>
                <c:pt idx="3">
                  <c:v>Transition line Orange-Green</c:v>
                </c:pt>
                <c:pt idx="4">
                  <c:v>GREEN ZONE</c:v>
                </c:pt>
              </c:strCache>
            </c:strRef>
          </c:cat>
          <c:val>
            <c:numRef>
              <c:f>'Overall scores'!$B$6:$B$10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459-4BFE-BCBF-DA2A16DF9810}"/>
            </c:ext>
          </c:extLst>
        </c:ser>
        <c:dLbls>
          <c:showLegendKey val="0"/>
          <c:showVal val="0"/>
          <c:showCatName val="0"/>
          <c:showSerName val="0"/>
          <c:showPercent val="0"/>
          <c:showBubbleSize val="0"/>
        </c:dLbls>
        <c:gapWidth val="150"/>
        <c:axId val="386281384"/>
        <c:axId val="375542640"/>
      </c:barChart>
      <c:catAx>
        <c:axId val="386281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375542640"/>
        <c:crosses val="autoZero"/>
        <c:auto val="1"/>
        <c:lblAlgn val="ctr"/>
        <c:lblOffset val="100"/>
        <c:noMultiLvlLbl val="0"/>
      </c:catAx>
      <c:valAx>
        <c:axId val="3755426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386281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2990849</xdr:colOff>
      <xdr:row>16</xdr:row>
      <xdr:rowOff>114300</xdr:rowOff>
    </xdr:from>
    <xdr:to>
      <xdr:col>0</xdr:col>
      <xdr:colOff>8098154</xdr:colOff>
      <xdr:row>36</xdr:row>
      <xdr:rowOff>134070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90849" y="4086225"/>
          <a:ext cx="5095875" cy="3829770"/>
        </a:xfrm>
        <a:prstGeom prst="rect">
          <a:avLst/>
        </a:prstGeom>
      </xdr:spPr>
    </xdr:pic>
    <xdr:clientData/>
  </xdr:twoCellAnchor>
  <xdr:twoCellAnchor editAs="oneCell">
    <xdr:from>
      <xdr:col>0</xdr:col>
      <xdr:colOff>8225234</xdr:colOff>
      <xdr:row>0</xdr:row>
      <xdr:rowOff>39688</xdr:rowOff>
    </xdr:from>
    <xdr:to>
      <xdr:col>0</xdr:col>
      <xdr:colOff>9236515</xdr:colOff>
      <xdr:row>2</xdr:row>
      <xdr:rowOff>94151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225234" y="39688"/>
          <a:ext cx="1018901" cy="536031"/>
        </a:xfrm>
        <a:prstGeom prst="rect">
          <a:avLst/>
        </a:prstGeom>
      </xdr:spPr>
    </xdr:pic>
    <xdr:clientData/>
  </xdr:twoCellAnchor>
  <xdr:twoCellAnchor editAs="oneCell">
    <xdr:from>
      <xdr:col>0</xdr:col>
      <xdr:colOff>391249</xdr:colOff>
      <xdr:row>47</xdr:row>
      <xdr:rowOff>97203</xdr:rowOff>
    </xdr:from>
    <xdr:to>
      <xdr:col>0</xdr:col>
      <xdr:colOff>1222708</xdr:colOff>
      <xdr:row>50</xdr:row>
      <xdr:rowOff>86178</xdr:rowOff>
    </xdr:to>
    <xdr:pic>
      <xdr:nvPicPr>
        <xdr:cNvPr id="4" name="Picture 3">
          <a:extLst>
            <a:ext uri="{FF2B5EF4-FFF2-40B4-BE49-F238E27FC236}">
              <a16:creationId xmlns:a16="http://schemas.microsoft.com/office/drawing/2014/main" id="{92D736D1-4BB4-481E-ABBD-7C2BB11551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1249" y="10236719"/>
          <a:ext cx="831459" cy="54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110538</xdr:colOff>
      <xdr:row>0</xdr:row>
      <xdr:rowOff>138266</xdr:rowOff>
    </xdr:from>
    <xdr:to>
      <xdr:col>3</xdr:col>
      <xdr:colOff>1090766</xdr:colOff>
      <xdr:row>4</xdr:row>
      <xdr:rowOff>91691</xdr:rowOff>
    </xdr:to>
    <xdr:pic>
      <xdr:nvPicPr>
        <xdr:cNvPr id="2" name="Afbeelding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7272" y="138266"/>
          <a:ext cx="980228" cy="844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142875</xdr:rowOff>
    </xdr:from>
    <xdr:to>
      <xdr:col>3</xdr:col>
      <xdr:colOff>1075478</xdr:colOff>
      <xdr:row>4</xdr:row>
      <xdr:rowOff>122368</xdr:rowOff>
    </xdr:to>
    <xdr:pic>
      <xdr:nvPicPr>
        <xdr:cNvPr id="2" name="Afbeelding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0425" y="142875"/>
          <a:ext cx="980228" cy="855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2876550</xdr:colOff>
      <xdr:row>0</xdr:row>
      <xdr:rowOff>190500</xdr:rowOff>
    </xdr:from>
    <xdr:to>
      <xdr:col>2</xdr:col>
      <xdr:colOff>3856778</xdr:colOff>
      <xdr:row>4</xdr:row>
      <xdr:rowOff>179518</xdr:rowOff>
    </xdr:to>
    <xdr:pic>
      <xdr:nvPicPr>
        <xdr:cNvPr id="2" name="Afbeelding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7425" y="190500"/>
          <a:ext cx="980228" cy="855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3067050</xdr:colOff>
      <xdr:row>0</xdr:row>
      <xdr:rowOff>28575</xdr:rowOff>
    </xdr:from>
    <xdr:to>
      <xdr:col>2</xdr:col>
      <xdr:colOff>4047278</xdr:colOff>
      <xdr:row>4</xdr:row>
      <xdr:rowOff>17593</xdr:rowOff>
    </xdr:to>
    <xdr:pic>
      <xdr:nvPicPr>
        <xdr:cNvPr id="2" name="Afbeelding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0" y="28575"/>
          <a:ext cx="980228" cy="855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59531</xdr:colOff>
      <xdr:row>0</xdr:row>
      <xdr:rowOff>69453</xdr:rowOff>
    </xdr:from>
    <xdr:to>
      <xdr:col>3</xdr:col>
      <xdr:colOff>1039759</xdr:colOff>
      <xdr:row>4</xdr:row>
      <xdr:rowOff>62043</xdr:rowOff>
    </xdr:to>
    <xdr:pic>
      <xdr:nvPicPr>
        <xdr:cNvPr id="2" name="Afbeelding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797" y="69453"/>
          <a:ext cx="980228" cy="855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433387</xdr:colOff>
      <xdr:row>12</xdr:row>
      <xdr:rowOff>23812</xdr:rowOff>
    </xdr:from>
    <xdr:to>
      <xdr:col>10</xdr:col>
      <xdr:colOff>561975</xdr:colOff>
      <xdr:row>26</xdr:row>
      <xdr:rowOff>100012</xdr:rowOff>
    </xdr:to>
    <xdr:graphicFrame macro="">
      <xdr:nvGraphicFramePr>
        <xdr:cNvPr id="2" name="Grafiek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2"/>
  <sheetViews>
    <sheetView tabSelected="1" topLeftCell="A23" zoomScale="93" zoomScaleNormal="220" workbookViewId="0">
      <selection activeCell="A49" sqref="A49"/>
    </sheetView>
  </sheetViews>
  <sheetFormatPr defaultColWidth="9.109375" defaultRowHeight="14.4" x14ac:dyDescent="0.3"/>
  <cols>
    <col min="1" max="1" width="138.88671875" style="4" customWidth="1"/>
  </cols>
  <sheetData>
    <row r="1" spans="1:1" ht="21" x14ac:dyDescent="0.4">
      <c r="A1" s="110" t="s">
        <v>18</v>
      </c>
    </row>
    <row r="2" spans="1:1" ht="15.6" x14ac:dyDescent="0.3">
      <c r="A2" s="111" t="s">
        <v>382</v>
      </c>
    </row>
    <row r="4" spans="1:1" x14ac:dyDescent="0.3">
      <c r="A4" s="112" t="s">
        <v>281</v>
      </c>
    </row>
    <row r="5" spans="1:1" ht="43.2" x14ac:dyDescent="0.3">
      <c r="A5" s="4" t="s">
        <v>282</v>
      </c>
    </row>
    <row r="7" spans="1:1" x14ac:dyDescent="0.3">
      <c r="A7" s="112" t="s">
        <v>283</v>
      </c>
    </row>
    <row r="8" spans="1:1" x14ac:dyDescent="0.3">
      <c r="A8" s="4" t="s">
        <v>291</v>
      </c>
    </row>
    <row r="9" spans="1:1" x14ac:dyDescent="0.3">
      <c r="A9" s="4" t="s">
        <v>290</v>
      </c>
    </row>
    <row r="10" spans="1:1" x14ac:dyDescent="0.3">
      <c r="A10" s="4" t="s">
        <v>295</v>
      </c>
    </row>
    <row r="12" spans="1:1" ht="21" x14ac:dyDescent="0.4">
      <c r="A12" s="110" t="s">
        <v>294</v>
      </c>
    </row>
    <row r="13" spans="1:1" x14ac:dyDescent="0.3">
      <c r="A13" s="112"/>
    </row>
    <row r="14" spans="1:1" x14ac:dyDescent="0.3">
      <c r="A14" s="113" t="s">
        <v>287</v>
      </c>
    </row>
    <row r="15" spans="1:1" x14ac:dyDescent="0.3">
      <c r="A15" s="4" t="s">
        <v>284</v>
      </c>
    </row>
    <row r="16" spans="1:1" x14ac:dyDescent="0.3">
      <c r="A16" s="4" t="s">
        <v>285</v>
      </c>
    </row>
    <row r="19" spans="1:1" x14ac:dyDescent="0.3">
      <c r="A19" s="114" t="s">
        <v>292</v>
      </c>
    </row>
    <row r="37" spans="1:1" x14ac:dyDescent="0.3">
      <c r="A37" s="113" t="s">
        <v>286</v>
      </c>
    </row>
    <row r="38" spans="1:1" ht="43.2" x14ac:dyDescent="0.3">
      <c r="A38" s="4" t="s">
        <v>367</v>
      </c>
    </row>
    <row r="40" spans="1:1" x14ac:dyDescent="0.3">
      <c r="A40" s="113" t="s">
        <v>288</v>
      </c>
    </row>
    <row r="41" spans="1:1" ht="44.4" customHeight="1" x14ac:dyDescent="0.3">
      <c r="A41" s="4" t="s">
        <v>378</v>
      </c>
    </row>
    <row r="43" spans="1:1" x14ac:dyDescent="0.3">
      <c r="A43" s="113" t="s">
        <v>289</v>
      </c>
    </row>
    <row r="44" spans="1:1" ht="28.8" x14ac:dyDescent="0.3">
      <c r="A44" s="4" t="s">
        <v>379</v>
      </c>
    </row>
    <row r="52" spans="1:1" x14ac:dyDescent="0.3">
      <c r="A52" s="1" t="s">
        <v>384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pageSetUpPr fitToPage="1"/>
  </sheetPr>
  <dimension ref="A1:K35"/>
  <sheetViews>
    <sheetView topLeftCell="A11" zoomScale="80" zoomScaleNormal="80" workbookViewId="0">
      <selection activeCell="D26" sqref="D26"/>
    </sheetView>
  </sheetViews>
  <sheetFormatPr defaultColWidth="9.109375" defaultRowHeight="14.4" x14ac:dyDescent="0.3"/>
  <cols>
    <col min="1" max="1" width="6" customWidth="1"/>
    <col min="2" max="2" width="64.88671875" customWidth="1"/>
    <col min="3" max="3" width="13" customWidth="1"/>
    <col min="4" max="4" width="19.6640625" customWidth="1"/>
    <col min="5" max="5" width="2.6640625" customWidth="1"/>
    <col min="6" max="6" width="25.5546875" style="4" customWidth="1"/>
    <col min="7" max="7" width="13.109375" customWidth="1"/>
    <col min="8" max="8" width="2.109375" customWidth="1"/>
    <col min="9" max="9" width="10.33203125" customWidth="1"/>
    <col min="10" max="10" width="6.33203125" style="94" customWidth="1"/>
    <col min="11" max="11" width="53.33203125" customWidth="1"/>
  </cols>
  <sheetData>
    <row r="1" spans="1:11" ht="21" x14ac:dyDescent="0.4">
      <c r="A1" s="86" t="s">
        <v>18</v>
      </c>
    </row>
    <row r="2" spans="1:11" ht="15.6" x14ac:dyDescent="0.3">
      <c r="A2" s="7" t="s">
        <v>380</v>
      </c>
      <c r="K2" t="s">
        <v>234</v>
      </c>
    </row>
    <row r="4" spans="1:11" ht="18" x14ac:dyDescent="0.35">
      <c r="A4" s="91" t="s">
        <v>28</v>
      </c>
      <c r="B4" s="7"/>
      <c r="K4" s="4"/>
    </row>
    <row r="5" spans="1:11" x14ac:dyDescent="0.3">
      <c r="A5" s="3"/>
      <c r="K5" s="4"/>
    </row>
    <row r="6" spans="1:11" ht="34.799999999999997" x14ac:dyDescent="0.3">
      <c r="A6" s="15"/>
      <c r="B6" s="165" t="s">
        <v>23</v>
      </c>
      <c r="C6" s="124" t="s">
        <v>310</v>
      </c>
      <c r="D6" s="136" t="s">
        <v>1</v>
      </c>
      <c r="E6" s="26"/>
      <c r="F6" s="97" t="s">
        <v>38</v>
      </c>
      <c r="G6" s="121" t="s">
        <v>230</v>
      </c>
      <c r="H6" s="98"/>
      <c r="I6" s="135" t="s">
        <v>228</v>
      </c>
      <c r="K6" s="16" t="s">
        <v>313</v>
      </c>
    </row>
    <row r="7" spans="1:11" x14ac:dyDescent="0.3">
      <c r="A7" s="8"/>
      <c r="B7" s="30"/>
      <c r="C7" s="18"/>
      <c r="D7" s="127" t="s">
        <v>309</v>
      </c>
      <c r="E7" s="26"/>
      <c r="F7" s="27"/>
      <c r="G7" s="94"/>
      <c r="H7" s="94"/>
      <c r="I7" s="94"/>
      <c r="K7" s="129"/>
    </row>
    <row r="8" spans="1:11" x14ac:dyDescent="0.3">
      <c r="A8" s="9" t="s">
        <v>4</v>
      </c>
      <c r="B8" s="31" t="s">
        <v>10</v>
      </c>
      <c r="C8" s="18" t="s">
        <v>296</v>
      </c>
      <c r="D8" s="133" t="s">
        <v>3</v>
      </c>
      <c r="E8" s="26"/>
      <c r="F8" s="27"/>
      <c r="G8" s="118" t="s">
        <v>231</v>
      </c>
      <c r="H8" s="94"/>
      <c r="I8" s="94">
        <f>IF(D8="yes",1,0)</f>
        <v>0</v>
      </c>
      <c r="J8" s="140" t="s">
        <v>4</v>
      </c>
      <c r="K8" s="130" t="s">
        <v>217</v>
      </c>
    </row>
    <row r="9" spans="1:11" x14ac:dyDescent="0.3">
      <c r="A9" s="9" t="s">
        <v>5</v>
      </c>
      <c r="B9" s="31" t="s">
        <v>218</v>
      </c>
      <c r="C9" s="18" t="s">
        <v>214</v>
      </c>
      <c r="D9" s="134" t="s">
        <v>216</v>
      </c>
      <c r="E9" s="26"/>
      <c r="F9" s="27"/>
      <c r="G9" s="118" t="s">
        <v>232</v>
      </c>
      <c r="H9" s="94"/>
      <c r="I9" s="94">
        <f>IF(D9="&gt; 1 km",1,0)+IF(D9="0,5-1 km", 0.5,0)+IF(D9="&lt; 0,5 km",0,0)</f>
        <v>0</v>
      </c>
      <c r="J9" s="140" t="s">
        <v>5</v>
      </c>
      <c r="K9" s="130" t="s">
        <v>217</v>
      </c>
    </row>
    <row r="10" spans="1:11" x14ac:dyDescent="0.3">
      <c r="A10" s="9" t="s">
        <v>6</v>
      </c>
      <c r="B10" s="31" t="s">
        <v>220</v>
      </c>
      <c r="C10" s="18" t="s">
        <v>221</v>
      </c>
      <c r="D10" s="133" t="s">
        <v>383</v>
      </c>
      <c r="E10" s="26"/>
      <c r="F10" s="27"/>
      <c r="G10" s="118" t="s">
        <v>297</v>
      </c>
      <c r="H10" s="94"/>
      <c r="I10" s="94">
        <f>IF(D10="&gt; 250 m",1,0)+IF(D10="&lt;= 250 m",0.5,0)+IF(D10="&lt;= 150 m",0.3,0)+IF(D10="&lt;= 50 m",0,0)</f>
        <v>0</v>
      </c>
      <c r="J10" s="140" t="s">
        <v>6</v>
      </c>
      <c r="K10" s="130" t="s">
        <v>217</v>
      </c>
    </row>
    <row r="11" spans="1:11" x14ac:dyDescent="0.3">
      <c r="A11" s="9" t="s">
        <v>7</v>
      </c>
      <c r="B11" s="31" t="s">
        <v>11</v>
      </c>
      <c r="C11" s="18" t="s">
        <v>210</v>
      </c>
      <c r="D11" s="133" t="s">
        <v>212</v>
      </c>
      <c r="E11" s="26"/>
      <c r="F11" s="27"/>
      <c r="G11" s="118" t="s">
        <v>233</v>
      </c>
      <c r="H11" s="94"/>
      <c r="I11" s="94">
        <f>IF(D11="never",1,0)+IF(D11="sometimes",0.3,0)+IF(D11="often",0,0)</f>
        <v>0</v>
      </c>
      <c r="J11" s="140" t="s">
        <v>7</v>
      </c>
      <c r="K11" s="130" t="s">
        <v>299</v>
      </c>
    </row>
    <row r="12" spans="1:11" x14ac:dyDescent="0.3">
      <c r="A12" s="9" t="s">
        <v>8</v>
      </c>
      <c r="B12" s="31" t="s">
        <v>12</v>
      </c>
      <c r="C12" s="18" t="s">
        <v>210</v>
      </c>
      <c r="D12" s="133" t="s">
        <v>212</v>
      </c>
      <c r="E12" s="26"/>
      <c r="F12" s="27"/>
      <c r="G12" s="118" t="s">
        <v>233</v>
      </c>
      <c r="H12" s="94"/>
      <c r="I12" s="94">
        <f>IF(D12="never",1,0)+IF(D12="sometimes",0.3,0)+IF(D12="often",0,0)</f>
        <v>0</v>
      </c>
      <c r="J12" s="140" t="s">
        <v>8</v>
      </c>
      <c r="K12" s="130" t="s">
        <v>299</v>
      </c>
    </row>
    <row r="13" spans="1:11" x14ac:dyDescent="0.3">
      <c r="A13" s="9" t="s">
        <v>9</v>
      </c>
      <c r="B13" s="31" t="s">
        <v>219</v>
      </c>
      <c r="C13" s="18" t="s">
        <v>210</v>
      </c>
      <c r="D13" s="133" t="s">
        <v>212</v>
      </c>
      <c r="E13" s="26"/>
      <c r="F13" s="27"/>
      <c r="G13" s="118" t="s">
        <v>232</v>
      </c>
      <c r="H13" s="94"/>
      <c r="I13" s="94">
        <f>IF(D13="never",1,0)+IF(D13="sometimes",0.5,0)+IF(D13="often",0,0)</f>
        <v>0</v>
      </c>
      <c r="J13" s="140" t="s">
        <v>9</v>
      </c>
      <c r="K13" s="130" t="s">
        <v>299</v>
      </c>
    </row>
    <row r="14" spans="1:11" x14ac:dyDescent="0.3">
      <c r="A14" s="9" t="s">
        <v>14</v>
      </c>
      <c r="B14" s="31" t="s">
        <v>227</v>
      </c>
      <c r="C14" s="18" t="s">
        <v>210</v>
      </c>
      <c r="D14" s="133" t="s">
        <v>212</v>
      </c>
      <c r="E14" s="26"/>
      <c r="F14" s="27"/>
      <c r="G14" s="118" t="s">
        <v>232</v>
      </c>
      <c r="H14" s="94"/>
      <c r="I14" s="94">
        <f>IF(D14="never",1,0)+IF(D14="sometimes",0.5,0)+IF(D14="often",0,0)</f>
        <v>0</v>
      </c>
      <c r="J14" s="140" t="s">
        <v>14</v>
      </c>
      <c r="K14" s="130" t="s">
        <v>217</v>
      </c>
    </row>
    <row r="15" spans="1:11" x14ac:dyDescent="0.3">
      <c r="A15" s="9" t="s">
        <v>15</v>
      </c>
      <c r="B15" s="31" t="s">
        <v>226</v>
      </c>
      <c r="C15" s="18" t="s">
        <v>3</v>
      </c>
      <c r="D15" s="133" t="s">
        <v>2</v>
      </c>
      <c r="E15" s="26"/>
      <c r="F15" s="27"/>
      <c r="G15" s="118" t="s">
        <v>231</v>
      </c>
      <c r="H15" s="94"/>
      <c r="I15" s="94">
        <f>IF(D15="no",1,0)</f>
        <v>0</v>
      </c>
      <c r="J15" s="140" t="s">
        <v>15</v>
      </c>
      <c r="K15" s="130" t="s">
        <v>217</v>
      </c>
    </row>
    <row r="16" spans="1:11" x14ac:dyDescent="0.3">
      <c r="A16" s="9" t="s">
        <v>16</v>
      </c>
      <c r="B16" s="31" t="s">
        <v>222</v>
      </c>
      <c r="C16" s="18" t="s">
        <v>3</v>
      </c>
      <c r="D16" s="133" t="s">
        <v>2</v>
      </c>
      <c r="E16" s="26"/>
      <c r="F16" s="27"/>
      <c r="G16" s="118" t="s">
        <v>231</v>
      </c>
      <c r="H16" s="94"/>
      <c r="I16" s="94">
        <f>IF(D16="no",1,0)</f>
        <v>0</v>
      </c>
      <c r="J16" s="140" t="s">
        <v>16</v>
      </c>
      <c r="K16" s="130" t="s">
        <v>217</v>
      </c>
    </row>
    <row r="17" spans="1:11" x14ac:dyDescent="0.3">
      <c r="A17" s="9" t="s">
        <v>17</v>
      </c>
      <c r="B17" s="31" t="s">
        <v>13</v>
      </c>
      <c r="C17" s="18" t="s">
        <v>303</v>
      </c>
      <c r="D17" s="133" t="s">
        <v>35</v>
      </c>
      <c r="E17" s="26"/>
      <c r="F17" s="27"/>
      <c r="G17" s="118" t="s">
        <v>232</v>
      </c>
      <c r="H17" s="94"/>
      <c r="I17" s="94">
        <f>IF(D17="limited",1,0)+IF(D17="medium",0.5,0)+IF(D17="high",0,0)</f>
        <v>0</v>
      </c>
      <c r="J17" s="140" t="s">
        <v>17</v>
      </c>
      <c r="K17" s="130" t="s">
        <v>19</v>
      </c>
    </row>
    <row r="18" spans="1:11" x14ac:dyDescent="0.3">
      <c r="A18" s="10"/>
      <c r="B18" s="19"/>
      <c r="C18" s="19"/>
      <c r="D18" s="34"/>
      <c r="E18" s="26"/>
      <c r="F18" s="27"/>
      <c r="G18" s="118"/>
      <c r="H18" s="94"/>
      <c r="I18" s="94"/>
    </row>
    <row r="19" spans="1:11" x14ac:dyDescent="0.3">
      <c r="A19" s="10"/>
      <c r="D19" s="128"/>
      <c r="E19" s="26"/>
      <c r="F19" s="116" t="s">
        <v>307</v>
      </c>
      <c r="G19" s="119" t="s">
        <v>305</v>
      </c>
      <c r="H19" s="94"/>
      <c r="I19" s="126">
        <f>SUM(I8:I18)</f>
        <v>0</v>
      </c>
    </row>
    <row r="20" spans="1:11" ht="43.2" x14ac:dyDescent="0.3">
      <c r="A20" s="10"/>
      <c r="B20" s="32" t="s">
        <v>312</v>
      </c>
      <c r="C20" s="19"/>
      <c r="F20" s="139" t="s">
        <v>34</v>
      </c>
      <c r="G20" s="119"/>
      <c r="H20" s="94"/>
      <c r="I20" s="119"/>
      <c r="K20" s="122" t="s">
        <v>21</v>
      </c>
    </row>
    <row r="21" spans="1:11" x14ac:dyDescent="0.3">
      <c r="B21" s="19"/>
      <c r="D21" s="4"/>
      <c r="G21" s="118"/>
      <c r="H21" s="94"/>
      <c r="I21" s="94"/>
      <c r="K21" s="4"/>
    </row>
    <row r="22" spans="1:11" ht="17.399999999999999" x14ac:dyDescent="0.3">
      <c r="A22" s="37"/>
      <c r="B22" s="38" t="s">
        <v>39</v>
      </c>
      <c r="C22" s="38" t="s">
        <v>310</v>
      </c>
      <c r="D22" s="59" t="s">
        <v>40</v>
      </c>
      <c r="E22" s="26"/>
      <c r="F22" s="61"/>
      <c r="G22" s="118"/>
      <c r="H22" s="94"/>
      <c r="I22" s="94"/>
      <c r="K22" s="131"/>
    </row>
    <row r="23" spans="1:11" ht="17.399999999999999" x14ac:dyDescent="0.35">
      <c r="B23" s="20"/>
      <c r="C23" s="92"/>
      <c r="D23" s="127" t="s">
        <v>309</v>
      </c>
      <c r="E23" s="26"/>
      <c r="F23" s="27"/>
      <c r="G23" s="118"/>
      <c r="H23" s="94"/>
      <c r="I23" s="94"/>
      <c r="K23" s="132"/>
    </row>
    <row r="24" spans="1:11" x14ac:dyDescent="0.3">
      <c r="A24" s="13" t="s">
        <v>31</v>
      </c>
      <c r="B24" s="33" t="s">
        <v>298</v>
      </c>
      <c r="C24" s="21" t="s">
        <v>2</v>
      </c>
      <c r="D24" s="134" t="s">
        <v>3</v>
      </c>
      <c r="E24" s="26"/>
      <c r="F24" s="27"/>
      <c r="G24" s="118" t="s">
        <v>231</v>
      </c>
      <c r="H24" s="94"/>
      <c r="I24" s="94">
        <f>IF(D24="yes",1,0)</f>
        <v>0</v>
      </c>
      <c r="J24" s="141" t="s">
        <v>31</v>
      </c>
      <c r="K24" s="4"/>
    </row>
    <row r="25" spans="1:11" ht="28.8" x14ac:dyDescent="0.3">
      <c r="A25" s="13"/>
      <c r="B25" s="23" t="s">
        <v>225</v>
      </c>
      <c r="C25" s="21"/>
      <c r="D25" s="21"/>
      <c r="E25" s="26"/>
      <c r="F25" s="27"/>
      <c r="G25" s="118"/>
      <c r="H25" s="94"/>
      <c r="I25" s="94"/>
      <c r="J25" s="141"/>
    </row>
    <row r="26" spans="1:11" x14ac:dyDescent="0.3">
      <c r="A26" s="2" t="s">
        <v>33</v>
      </c>
      <c r="B26" s="23" t="s">
        <v>25</v>
      </c>
      <c r="C26" s="22" t="s">
        <v>2</v>
      </c>
      <c r="D26" s="134" t="s">
        <v>3</v>
      </c>
      <c r="E26" s="26"/>
      <c r="F26" s="27"/>
      <c r="G26" s="118" t="s">
        <v>231</v>
      </c>
      <c r="H26" s="94"/>
      <c r="I26" s="94">
        <f t="shared" ref="I26:I28" si="0">IF(D26="yes",1,0)</f>
        <v>0</v>
      </c>
      <c r="J26" s="142" t="s">
        <v>33</v>
      </c>
    </row>
    <row r="27" spans="1:11" x14ac:dyDescent="0.3">
      <c r="A27" s="2" t="s">
        <v>36</v>
      </c>
      <c r="B27" s="14" t="s">
        <v>26</v>
      </c>
      <c r="C27" s="21" t="s">
        <v>2</v>
      </c>
      <c r="D27" s="134" t="s">
        <v>3</v>
      </c>
      <c r="E27" s="26"/>
      <c r="F27" s="27"/>
      <c r="G27" s="118" t="s">
        <v>231</v>
      </c>
      <c r="H27" s="94"/>
      <c r="I27" s="94">
        <f t="shared" si="0"/>
        <v>0</v>
      </c>
      <c r="J27" s="142" t="s">
        <v>36</v>
      </c>
      <c r="K27" s="4"/>
    </row>
    <row r="28" spans="1:11" x14ac:dyDescent="0.3">
      <c r="A28" s="2" t="s">
        <v>37</v>
      </c>
      <c r="B28" s="14" t="s">
        <v>27</v>
      </c>
      <c r="C28" s="21" t="s">
        <v>2</v>
      </c>
      <c r="D28" s="134" t="s">
        <v>3</v>
      </c>
      <c r="E28" s="26"/>
      <c r="F28" s="27"/>
      <c r="G28" s="118" t="s">
        <v>231</v>
      </c>
      <c r="H28" s="94"/>
      <c r="I28" s="94">
        <f t="shared" si="0"/>
        <v>0</v>
      </c>
      <c r="J28" s="142" t="s">
        <v>37</v>
      </c>
      <c r="K28" s="4"/>
    </row>
    <row r="29" spans="1:11" x14ac:dyDescent="0.3">
      <c r="A29" s="2"/>
      <c r="B29" s="4"/>
      <c r="C29" s="94"/>
      <c r="D29" s="4"/>
      <c r="E29" s="26"/>
      <c r="F29" s="14"/>
      <c r="G29" s="118"/>
      <c r="H29" s="94"/>
      <c r="I29" s="94"/>
      <c r="K29" s="4"/>
    </row>
    <row r="30" spans="1:11" x14ac:dyDescent="0.3">
      <c r="D30" s="4"/>
      <c r="E30" s="26"/>
      <c r="F30" s="14"/>
      <c r="G30" s="119" t="s">
        <v>311</v>
      </c>
      <c r="H30" s="94"/>
      <c r="I30" s="126">
        <f>SUM(I24:I29)</f>
        <v>0</v>
      </c>
      <c r="K30" s="99"/>
    </row>
    <row r="31" spans="1:11" x14ac:dyDescent="0.3">
      <c r="D31" s="4"/>
      <c r="G31" s="120"/>
      <c r="H31" s="94"/>
      <c r="I31" s="4"/>
      <c r="K31" s="4"/>
    </row>
    <row r="32" spans="1:11" ht="18" x14ac:dyDescent="0.35">
      <c r="F32" s="100" t="s">
        <v>235</v>
      </c>
      <c r="G32" s="119" t="s">
        <v>306</v>
      </c>
      <c r="H32" s="94"/>
      <c r="I32" s="138">
        <f>SUM(I19+I30)</f>
        <v>0</v>
      </c>
    </row>
    <row r="33" spans="2:11" ht="18" x14ac:dyDescent="0.35">
      <c r="F33" s="100" t="s">
        <v>308</v>
      </c>
      <c r="I33" s="137">
        <f>I32/14</f>
        <v>0</v>
      </c>
    </row>
    <row r="34" spans="2:11" ht="28.8" x14ac:dyDescent="0.3">
      <c r="B34" s="35" t="s">
        <v>224</v>
      </c>
      <c r="K34" s="6" t="s">
        <v>304</v>
      </c>
    </row>
    <row r="35" spans="2:11" ht="43.2" x14ac:dyDescent="0.3">
      <c r="B35" s="36" t="s">
        <v>32</v>
      </c>
    </row>
  </sheetData>
  <conditionalFormatting sqref="I8:I17">
    <cfRule type="colorScale" priority="2">
      <colorScale>
        <cfvo type="min"/>
        <cfvo type="percentile" val="50"/>
        <cfvo type="max"/>
        <color rgb="FFF8696B"/>
        <color rgb="FFFFEB84"/>
        <color rgb="FF63BE7B"/>
      </colorScale>
    </cfRule>
  </conditionalFormatting>
  <conditionalFormatting sqref="I24:I29">
    <cfRule type="colorScale" priority="1">
      <colorScale>
        <cfvo type="min"/>
        <cfvo type="percentile" val="50"/>
        <cfvo type="max"/>
        <color rgb="FFF8696B"/>
        <color rgb="FFFFEB84"/>
        <color rgb="FF63BE7B"/>
      </colorScale>
    </cfRule>
  </conditionalFormatting>
  <printOptions gridLines="1"/>
  <pageMargins left="0.70866141732283472" right="0.70866141732283472" top="0.74803149606299213" bottom="0.74803149606299213" header="0.31496062992125984" footer="0.31496062992125984"/>
  <pageSetup scale="56"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'scroll lists'!$A$2:$A$3</xm:f>
          </x14:formula1>
          <xm:sqref>D24 D8 D26:D28</xm:sqref>
        </x14:dataValidation>
        <x14:dataValidation type="list" allowBlank="1" showInputMessage="1" showErrorMessage="1" xr:uid="{00000000-0002-0000-0100-000001000000}">
          <x14:formula1>
            <xm:f>'scroll lists'!$A$6:$A$8</xm:f>
          </x14:formula1>
          <xm:sqref>F20</xm:sqref>
        </x14:dataValidation>
        <x14:dataValidation type="list" allowBlank="1" showInputMessage="1" showErrorMessage="1" xr:uid="{00000000-0002-0000-0100-000002000000}">
          <x14:formula1>
            <xm:f>'scroll lists'!$C$7:$C$9</xm:f>
          </x14:formula1>
          <xm:sqref>D9</xm:sqref>
        </x14:dataValidation>
        <x14:dataValidation type="list" allowBlank="1" showInputMessage="1" showErrorMessage="1" xr:uid="{00000000-0002-0000-0100-000003000000}">
          <x14:formula1>
            <xm:f>'scroll lists'!$C$2:$C$4</xm:f>
          </x14:formula1>
          <xm:sqref>D11:D14</xm:sqref>
        </x14:dataValidation>
        <x14:dataValidation type="list" allowBlank="1" showInputMessage="1" showErrorMessage="1" xr:uid="{00000000-0002-0000-0100-000004000000}">
          <x14:formula1>
            <xm:f>'scroll lists'!$A$12:$A$14</xm:f>
          </x14:formula1>
          <xm:sqref>D17</xm:sqref>
        </x14:dataValidation>
        <x14:dataValidation type="list" allowBlank="1" showInputMessage="1" showErrorMessage="1" xr:uid="{00000000-0002-0000-0100-000005000000}">
          <x14:formula1>
            <xm:f>'scroll lists'!$B$2:$B$3</xm:f>
          </x14:formula1>
          <xm:sqref>D15:D16</xm:sqref>
        </x14:dataValidation>
        <x14:dataValidation type="list" allowBlank="1" showInputMessage="1" showErrorMessage="1" xr:uid="{00000000-0002-0000-0100-000006000000}">
          <x14:formula1>
            <xm:f>'scroll lists'!$C$11:$C$14</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5"/>
  <sheetViews>
    <sheetView topLeftCell="A9" zoomScale="82" zoomScaleNormal="82" workbookViewId="0">
      <selection activeCell="D35" sqref="D35"/>
    </sheetView>
  </sheetViews>
  <sheetFormatPr defaultColWidth="9.109375" defaultRowHeight="14.4" x14ac:dyDescent="0.3"/>
  <cols>
    <col min="1" max="1" width="6.109375" customWidth="1"/>
    <col min="2" max="2" width="35" customWidth="1"/>
    <col min="3" max="3" width="82.33203125" customWidth="1"/>
    <col min="4" max="4" width="17.5546875" customWidth="1"/>
    <col min="5" max="5" width="2.88671875" style="4" customWidth="1"/>
    <col min="6" max="6" width="24.5546875" style="4" customWidth="1"/>
    <col min="7" max="7" width="10.5546875" style="120" customWidth="1"/>
    <col min="8" max="8" width="2.44140625" style="120" customWidth="1"/>
    <col min="9" max="9" width="10.33203125" customWidth="1"/>
    <col min="10" max="10" width="8.44140625" style="94" customWidth="1"/>
  </cols>
  <sheetData>
    <row r="1" spans="1:10" ht="18" x14ac:dyDescent="0.35">
      <c r="A1" s="87" t="s">
        <v>207</v>
      </c>
    </row>
    <row r="2" spans="1:10" ht="15.6" x14ac:dyDescent="0.3">
      <c r="A2" s="7" t="s">
        <v>380</v>
      </c>
    </row>
    <row r="3" spans="1:10" ht="15.6" x14ac:dyDescent="0.3">
      <c r="A3" s="7"/>
    </row>
    <row r="4" spans="1:10" ht="18" x14ac:dyDescent="0.35">
      <c r="A4" s="89" t="s">
        <v>206</v>
      </c>
    </row>
    <row r="6" spans="1:10" ht="34.799999999999997" x14ac:dyDescent="0.35">
      <c r="A6" s="45"/>
      <c r="B6" s="124" t="s">
        <v>23</v>
      </c>
      <c r="C6" s="163" t="s">
        <v>24</v>
      </c>
      <c r="D6" s="164" t="s">
        <v>1</v>
      </c>
      <c r="F6" s="60" t="s">
        <v>38</v>
      </c>
      <c r="G6" s="121" t="s">
        <v>230</v>
      </c>
      <c r="H6" s="121"/>
      <c r="I6" s="135" t="s">
        <v>228</v>
      </c>
    </row>
    <row r="7" spans="1:10" ht="20.25" customHeight="1" x14ac:dyDescent="0.3">
      <c r="B7" s="41"/>
      <c r="C7" s="40"/>
      <c r="D7" s="145" t="s">
        <v>309</v>
      </c>
      <c r="E7" s="85"/>
      <c r="F7" s="112"/>
      <c r="G7" s="156"/>
      <c r="H7" s="118"/>
      <c r="I7" s="94"/>
    </row>
    <row r="8" spans="1:10" x14ac:dyDescent="0.3">
      <c r="A8" s="39" t="s">
        <v>41</v>
      </c>
      <c r="B8" s="42" t="s">
        <v>29</v>
      </c>
      <c r="C8" s="27" t="s">
        <v>71</v>
      </c>
      <c r="D8" s="147" t="s">
        <v>210</v>
      </c>
      <c r="E8" s="27"/>
      <c r="G8" s="157" t="s">
        <v>243</v>
      </c>
      <c r="H8" s="118"/>
      <c r="I8" s="94">
        <f>IF(D8="always",1,0)+IF(D8="mostly",0.5,0)+IF(D8="sometimes",0.3,0)+IF(D8="never",0,0)</f>
        <v>0</v>
      </c>
      <c r="J8" s="146" t="s">
        <v>41</v>
      </c>
    </row>
    <row r="9" spans="1:10" x14ac:dyDescent="0.3">
      <c r="A9" s="39" t="s">
        <v>42</v>
      </c>
      <c r="B9" s="14"/>
      <c r="C9" s="27" t="s">
        <v>238</v>
      </c>
      <c r="D9" s="147" t="s">
        <v>3</v>
      </c>
      <c r="E9" s="27"/>
      <c r="G9" s="157" t="s">
        <v>231</v>
      </c>
      <c r="H9" s="118"/>
      <c r="I9" s="94">
        <f>IF(D9="yes",1,0)</f>
        <v>0</v>
      </c>
      <c r="J9" s="146" t="s">
        <v>42</v>
      </c>
    </row>
    <row r="10" spans="1:10" x14ac:dyDescent="0.3">
      <c r="A10" s="39" t="s">
        <v>43</v>
      </c>
      <c r="B10" s="14"/>
      <c r="C10" s="27" t="s">
        <v>54</v>
      </c>
      <c r="D10" s="147" t="s">
        <v>210</v>
      </c>
      <c r="E10" s="27"/>
      <c r="G10" s="157" t="s">
        <v>232</v>
      </c>
      <c r="H10" s="118"/>
      <c r="I10" s="94">
        <f>IF(D10="always",1,0)+IF(D10="sometimes",0.5,0)+IF(D10="never",0,0)</f>
        <v>0</v>
      </c>
      <c r="J10" s="146" t="s">
        <v>43</v>
      </c>
    </row>
    <row r="11" spans="1:10" x14ac:dyDescent="0.3">
      <c r="A11" s="39" t="s">
        <v>44</v>
      </c>
      <c r="B11" s="14"/>
      <c r="C11" s="27" t="s">
        <v>275</v>
      </c>
      <c r="D11" s="147" t="s">
        <v>3</v>
      </c>
      <c r="E11" s="27"/>
      <c r="G11" s="157" t="s">
        <v>231</v>
      </c>
      <c r="H11" s="118"/>
      <c r="I11" s="94">
        <f>IF(D11="yes",1,0)</f>
        <v>0</v>
      </c>
      <c r="J11" s="146" t="s">
        <v>44</v>
      </c>
    </row>
    <row r="12" spans="1:10" x14ac:dyDescent="0.3">
      <c r="A12" s="39"/>
      <c r="B12" s="14"/>
      <c r="C12" s="27" t="s">
        <v>49</v>
      </c>
      <c r="D12" s="68"/>
      <c r="E12" s="27"/>
      <c r="G12" s="157"/>
      <c r="H12" s="118"/>
      <c r="I12" s="94"/>
      <c r="J12" s="146"/>
    </row>
    <row r="13" spans="1:10" x14ac:dyDescent="0.3">
      <c r="A13" s="39" t="s">
        <v>45</v>
      </c>
      <c r="B13" s="14"/>
      <c r="C13" s="27" t="s">
        <v>50</v>
      </c>
      <c r="D13" s="147" t="s">
        <v>3</v>
      </c>
      <c r="E13" s="27"/>
      <c r="G13" s="157" t="s">
        <v>231</v>
      </c>
      <c r="H13" s="118"/>
      <c r="I13" s="94">
        <f t="shared" ref="I13:I17" si="0">IF(D13="yes",1,0)</f>
        <v>0</v>
      </c>
      <c r="J13" s="146" t="s">
        <v>45</v>
      </c>
    </row>
    <row r="14" spans="1:10" x14ac:dyDescent="0.3">
      <c r="A14" s="39" t="s">
        <v>46</v>
      </c>
      <c r="B14" s="14"/>
      <c r="C14" s="27" t="s">
        <v>51</v>
      </c>
      <c r="D14" s="147" t="s">
        <v>3</v>
      </c>
      <c r="E14" s="27"/>
      <c r="G14" s="157" t="s">
        <v>231</v>
      </c>
      <c r="H14" s="118"/>
      <c r="I14" s="94">
        <f t="shared" si="0"/>
        <v>0</v>
      </c>
      <c r="J14" s="146" t="s">
        <v>46</v>
      </c>
    </row>
    <row r="15" spans="1:10" x14ac:dyDescent="0.3">
      <c r="A15" s="39" t="s">
        <v>47</v>
      </c>
      <c r="B15" s="14"/>
      <c r="C15" s="27" t="s">
        <v>52</v>
      </c>
      <c r="D15" s="147" t="s">
        <v>3</v>
      </c>
      <c r="E15" s="27"/>
      <c r="G15" s="157" t="s">
        <v>231</v>
      </c>
      <c r="H15" s="118"/>
      <c r="I15" s="94">
        <f t="shared" si="0"/>
        <v>0</v>
      </c>
      <c r="J15" s="146" t="s">
        <v>47</v>
      </c>
    </row>
    <row r="16" spans="1:10" x14ac:dyDescent="0.3">
      <c r="A16" s="39" t="s">
        <v>55</v>
      </c>
      <c r="B16" s="14"/>
      <c r="C16" s="27" t="s">
        <v>53</v>
      </c>
      <c r="D16" s="147" t="s">
        <v>3</v>
      </c>
      <c r="E16" s="27"/>
      <c r="G16" s="157" t="s">
        <v>231</v>
      </c>
      <c r="H16" s="118"/>
      <c r="I16" s="94">
        <f t="shared" si="0"/>
        <v>0</v>
      </c>
      <c r="J16" s="146" t="s">
        <v>55</v>
      </c>
    </row>
    <row r="17" spans="1:10" ht="16.5" customHeight="1" x14ac:dyDescent="0.3">
      <c r="A17" s="39" t="s">
        <v>56</v>
      </c>
      <c r="B17" s="14"/>
      <c r="C17" s="28" t="s">
        <v>59</v>
      </c>
      <c r="D17" s="147" t="s">
        <v>3</v>
      </c>
      <c r="E17" s="27"/>
      <c r="G17" s="157" t="s">
        <v>231</v>
      </c>
      <c r="H17" s="118"/>
      <c r="I17" s="94">
        <f t="shared" si="0"/>
        <v>0</v>
      </c>
      <c r="J17" s="146" t="s">
        <v>56</v>
      </c>
    </row>
    <row r="18" spans="1:10" ht="15.75" customHeight="1" x14ac:dyDescent="0.3">
      <c r="A18" s="39" t="s">
        <v>57</v>
      </c>
      <c r="B18" s="14"/>
      <c r="C18" s="28" t="s">
        <v>241</v>
      </c>
      <c r="D18" s="147" t="s">
        <v>210</v>
      </c>
      <c r="E18" s="27"/>
      <c r="G18" s="157" t="s">
        <v>243</v>
      </c>
      <c r="H18" s="118"/>
      <c r="I18" s="94">
        <f t="shared" ref="I18:I19" si="1">IF(D18="always",1,0)+IF(D18="mostly",0.5,0)+IF(D18="sometimes",0.3,0)+IF(D18="never",0,0)</f>
        <v>0</v>
      </c>
      <c r="J18" s="146" t="s">
        <v>57</v>
      </c>
    </row>
    <row r="19" spans="1:10" ht="17.25" customHeight="1" x14ac:dyDescent="0.3">
      <c r="A19" s="39" t="s">
        <v>58</v>
      </c>
      <c r="B19" s="14"/>
      <c r="C19" s="28" t="s">
        <v>242</v>
      </c>
      <c r="D19" s="147" t="s">
        <v>210</v>
      </c>
      <c r="E19" s="27"/>
      <c r="G19" s="157" t="s">
        <v>243</v>
      </c>
      <c r="H19" s="118"/>
      <c r="I19" s="94">
        <f t="shared" si="1"/>
        <v>0</v>
      </c>
      <c r="J19" s="146" t="s">
        <v>58</v>
      </c>
    </row>
    <row r="20" spans="1:10" x14ac:dyDescent="0.3">
      <c r="A20" s="39"/>
      <c r="B20" s="14"/>
      <c r="C20" s="26"/>
      <c r="D20" s="67"/>
      <c r="E20" s="27"/>
      <c r="G20" s="157"/>
      <c r="H20" s="118"/>
      <c r="I20" s="94"/>
      <c r="J20" s="146"/>
    </row>
    <row r="21" spans="1:10" x14ac:dyDescent="0.3">
      <c r="A21" s="39" t="s">
        <v>61</v>
      </c>
      <c r="B21" s="43" t="s">
        <v>30</v>
      </c>
      <c r="C21" s="27" t="s">
        <v>60</v>
      </c>
      <c r="D21" s="147" t="s">
        <v>3</v>
      </c>
      <c r="E21" s="27"/>
      <c r="G21" s="157" t="s">
        <v>231</v>
      </c>
      <c r="H21" s="118"/>
      <c r="I21" s="94">
        <f>IF(D21="yes",1,0)</f>
        <v>0</v>
      </c>
      <c r="J21" s="146" t="s">
        <v>61</v>
      </c>
    </row>
    <row r="22" spans="1:10" ht="16.5" customHeight="1" x14ac:dyDescent="0.3">
      <c r="A22" s="39" t="s">
        <v>62</v>
      </c>
      <c r="B22" s="43"/>
      <c r="C22" s="83" t="s">
        <v>48</v>
      </c>
      <c r="D22" s="147" t="s">
        <v>210</v>
      </c>
      <c r="E22" s="27"/>
      <c r="G22" s="157" t="s">
        <v>232</v>
      </c>
      <c r="H22" s="118"/>
      <c r="I22" s="94">
        <f t="shared" ref="I22:I23" si="2">IF(D22="always",1,0)+IF(D22="sometimes",0.5,0)+IF(D22="never",0,0)</f>
        <v>0</v>
      </c>
      <c r="J22" s="146" t="s">
        <v>62</v>
      </c>
    </row>
    <row r="23" spans="1:10" ht="15.75" customHeight="1" x14ac:dyDescent="0.3">
      <c r="A23" s="39" t="s">
        <v>64</v>
      </c>
      <c r="B23" s="14"/>
      <c r="C23" s="27" t="s">
        <v>72</v>
      </c>
      <c r="D23" s="147" t="s">
        <v>210</v>
      </c>
      <c r="E23" s="27"/>
      <c r="G23" s="157" t="s">
        <v>232</v>
      </c>
      <c r="H23" s="118"/>
      <c r="I23" s="94">
        <f t="shared" si="2"/>
        <v>0</v>
      </c>
      <c r="J23" s="146" t="s">
        <v>64</v>
      </c>
    </row>
    <row r="24" spans="1:10" x14ac:dyDescent="0.3">
      <c r="A24" s="39"/>
      <c r="B24" s="14"/>
      <c r="C24" s="27"/>
      <c r="D24" s="67"/>
      <c r="E24" s="27"/>
      <c r="G24" s="157"/>
      <c r="H24" s="118"/>
      <c r="I24" s="94"/>
      <c r="J24" s="146"/>
    </row>
    <row r="25" spans="1:10" ht="17.25" customHeight="1" x14ac:dyDescent="0.3">
      <c r="A25" s="39" t="s">
        <v>69</v>
      </c>
      <c r="B25" s="43" t="s">
        <v>67</v>
      </c>
      <c r="C25" s="28" t="s">
        <v>63</v>
      </c>
      <c r="D25" s="147" t="s">
        <v>3</v>
      </c>
      <c r="E25" s="27"/>
      <c r="G25" s="157" t="s">
        <v>231</v>
      </c>
      <c r="H25" s="118"/>
      <c r="I25" s="94">
        <f t="shared" ref="I25:I27" si="3">IF(D25="yes",1,0)</f>
        <v>0</v>
      </c>
      <c r="J25" s="146" t="s">
        <v>69</v>
      </c>
    </row>
    <row r="26" spans="1:10" x14ac:dyDescent="0.3">
      <c r="A26" s="39" t="s">
        <v>70</v>
      </c>
      <c r="B26" s="14"/>
      <c r="C26" s="27" t="s">
        <v>65</v>
      </c>
      <c r="D26" s="147" t="s">
        <v>3</v>
      </c>
      <c r="E26" s="27"/>
      <c r="G26" s="157" t="s">
        <v>231</v>
      </c>
      <c r="H26" s="118"/>
      <c r="I26" s="94">
        <f t="shared" si="3"/>
        <v>0</v>
      </c>
      <c r="J26" s="146" t="s">
        <v>70</v>
      </c>
    </row>
    <row r="27" spans="1:10" x14ac:dyDescent="0.3">
      <c r="A27" s="39" t="s">
        <v>75</v>
      </c>
      <c r="B27" s="14"/>
      <c r="C27" s="27" t="s">
        <v>66</v>
      </c>
      <c r="D27" s="147" t="s">
        <v>3</v>
      </c>
      <c r="E27" s="27"/>
      <c r="G27" s="157" t="s">
        <v>231</v>
      </c>
      <c r="H27" s="118"/>
      <c r="I27" s="94">
        <f t="shared" si="3"/>
        <v>0</v>
      </c>
      <c r="J27" s="146" t="s">
        <v>75</v>
      </c>
    </row>
    <row r="28" spans="1:10" x14ac:dyDescent="0.3">
      <c r="A28" s="39"/>
      <c r="B28" s="4"/>
      <c r="C28" s="4"/>
      <c r="D28" s="4"/>
      <c r="E28" s="27"/>
      <c r="G28" s="157"/>
      <c r="H28" s="118"/>
      <c r="I28" s="94"/>
      <c r="J28" s="146"/>
    </row>
    <row r="29" spans="1:10" x14ac:dyDescent="0.3">
      <c r="A29" s="39"/>
      <c r="B29" s="4"/>
      <c r="C29" s="4"/>
      <c r="D29" s="67"/>
      <c r="E29" s="27"/>
      <c r="F29" s="116" t="s">
        <v>307</v>
      </c>
      <c r="G29" s="119" t="s">
        <v>314</v>
      </c>
      <c r="H29" s="118"/>
      <c r="I29" s="126">
        <f>SUM(I8:I27)</f>
        <v>0</v>
      </c>
    </row>
    <row r="30" spans="1:10" x14ac:dyDescent="0.3">
      <c r="A30" s="39"/>
      <c r="B30" s="4"/>
      <c r="C30" s="4"/>
      <c r="D30" s="67"/>
      <c r="E30" s="119"/>
      <c r="F30" s="153"/>
      <c r="G30" s="118"/>
      <c r="H30" s="118"/>
      <c r="I30" s="4"/>
    </row>
    <row r="31" spans="1:10" ht="17.399999999999999" x14ac:dyDescent="0.35">
      <c r="A31" s="44"/>
      <c r="B31" s="29" t="s">
        <v>39</v>
      </c>
      <c r="C31" s="38"/>
      <c r="D31" s="66" t="s">
        <v>40</v>
      </c>
      <c r="E31" s="60"/>
      <c r="F31" s="50"/>
      <c r="G31" s="158"/>
      <c r="I31" s="4"/>
    </row>
    <row r="32" spans="1:10" ht="17.399999999999999" x14ac:dyDescent="0.35">
      <c r="A32" s="39"/>
      <c r="B32" s="159"/>
      <c r="C32" s="160"/>
      <c r="D32" s="145" t="s">
        <v>309</v>
      </c>
      <c r="E32" s="58"/>
      <c r="F32" s="132"/>
      <c r="G32" s="157"/>
      <c r="H32" s="118"/>
    </row>
    <row r="33" spans="1:10" x14ac:dyDescent="0.3">
      <c r="A33" s="39" t="s">
        <v>239</v>
      </c>
      <c r="B33" s="26" t="s">
        <v>68</v>
      </c>
      <c r="C33" s="27"/>
      <c r="D33" s="149" t="s">
        <v>3</v>
      </c>
      <c r="E33" s="27"/>
      <c r="G33" s="157" t="s">
        <v>231</v>
      </c>
      <c r="H33" s="118"/>
      <c r="I33" s="94">
        <f t="shared" ref="I33:I35" si="4">IF(D33="yes",1,0)</f>
        <v>0</v>
      </c>
      <c r="J33" s="146" t="s">
        <v>239</v>
      </c>
    </row>
    <row r="34" spans="1:10" x14ac:dyDescent="0.3">
      <c r="A34" s="39" t="s">
        <v>240</v>
      </c>
      <c r="B34" s="19" t="s">
        <v>73</v>
      </c>
      <c r="C34" s="25"/>
      <c r="D34" s="149" t="s">
        <v>3</v>
      </c>
      <c r="E34" s="27"/>
      <c r="G34" s="157" t="s">
        <v>231</v>
      </c>
      <c r="H34" s="118"/>
      <c r="I34" s="94">
        <f t="shared" si="4"/>
        <v>0</v>
      </c>
      <c r="J34" s="146" t="s">
        <v>240</v>
      </c>
    </row>
    <row r="35" spans="1:10" ht="19.5" customHeight="1" x14ac:dyDescent="0.3">
      <c r="A35" s="39" t="s">
        <v>276</v>
      </c>
      <c r="B35" s="151" t="s">
        <v>74</v>
      </c>
      <c r="C35" s="25"/>
      <c r="D35" s="149" t="s">
        <v>3</v>
      </c>
      <c r="E35" s="27"/>
      <c r="G35" s="157" t="s">
        <v>231</v>
      </c>
      <c r="H35" s="118"/>
      <c r="I35" s="94">
        <f t="shared" si="4"/>
        <v>0</v>
      </c>
      <c r="J35" s="146" t="s">
        <v>276</v>
      </c>
    </row>
    <row r="36" spans="1:10" ht="19.5" customHeight="1" x14ac:dyDescent="0.3">
      <c r="A36" s="39"/>
      <c r="B36" s="6"/>
      <c r="C36" s="4"/>
      <c r="D36" s="4"/>
      <c r="E36" s="27"/>
      <c r="G36" s="118"/>
      <c r="H36" s="118"/>
      <c r="I36" s="94"/>
    </row>
    <row r="37" spans="1:10" x14ac:dyDescent="0.3">
      <c r="A37" s="39"/>
      <c r="B37" s="4"/>
      <c r="C37" s="4"/>
      <c r="E37" s="152"/>
      <c r="F37" s="153"/>
      <c r="G37" s="119" t="s">
        <v>316</v>
      </c>
      <c r="I37" s="126">
        <f>SUM(I33:I35)</f>
        <v>0</v>
      </c>
    </row>
    <row r="38" spans="1:10" x14ac:dyDescent="0.3">
      <c r="A38" s="39"/>
      <c r="B38" s="4"/>
      <c r="C38" s="4"/>
    </row>
    <row r="39" spans="1:10" ht="18" x14ac:dyDescent="0.35">
      <c r="A39" s="39"/>
      <c r="B39" s="4"/>
      <c r="C39" s="4"/>
      <c r="F39" s="100" t="s">
        <v>253</v>
      </c>
      <c r="G39" s="119" t="s">
        <v>315</v>
      </c>
      <c r="I39" s="150">
        <f>I29+I37</f>
        <v>0</v>
      </c>
    </row>
    <row r="40" spans="1:10" ht="18" x14ac:dyDescent="0.35">
      <c r="A40" s="39"/>
      <c r="B40" s="4"/>
      <c r="C40" s="4"/>
      <c r="F40" s="100" t="s">
        <v>308</v>
      </c>
      <c r="H40" s="118"/>
      <c r="I40" s="117">
        <f>I39/20</f>
        <v>0</v>
      </c>
    </row>
    <row r="41" spans="1:10" x14ac:dyDescent="0.3">
      <c r="A41" s="6"/>
      <c r="B41" s="4"/>
      <c r="C41" s="4"/>
    </row>
    <row r="42" spans="1:10" x14ac:dyDescent="0.3">
      <c r="A42" s="6"/>
      <c r="B42" s="4"/>
      <c r="C42" s="4"/>
    </row>
    <row r="43" spans="1:10" x14ac:dyDescent="0.3">
      <c r="A43" s="6"/>
      <c r="B43" s="4"/>
    </row>
    <row r="44" spans="1:10" x14ac:dyDescent="0.3">
      <c r="A44" s="6"/>
      <c r="B44" s="4"/>
    </row>
    <row r="45" spans="1:10" x14ac:dyDescent="0.3">
      <c r="B45" s="4"/>
    </row>
  </sheetData>
  <conditionalFormatting sqref="I8">
    <cfRule type="colorScale" priority="19">
      <colorScale>
        <cfvo type="min"/>
        <cfvo type="percentile" val="50"/>
        <cfvo type="max"/>
        <color rgb="FFF8696B"/>
        <color rgb="FFFFEB84"/>
        <color rgb="FF63BE7B"/>
      </colorScale>
    </cfRule>
  </conditionalFormatting>
  <conditionalFormatting sqref="I9">
    <cfRule type="colorScale" priority="18">
      <colorScale>
        <cfvo type="min"/>
        <cfvo type="percentile" val="50"/>
        <cfvo type="max"/>
        <color rgb="FFF8696B"/>
        <color rgb="FFFFEB84"/>
        <color rgb="FF63BE7B"/>
      </colorScale>
    </cfRule>
  </conditionalFormatting>
  <conditionalFormatting sqref="I11">
    <cfRule type="colorScale" priority="17">
      <colorScale>
        <cfvo type="min"/>
        <cfvo type="percentile" val="50"/>
        <cfvo type="max"/>
        <color rgb="FFF8696B"/>
        <color rgb="FFFFEB84"/>
        <color rgb="FF63BE7B"/>
      </colorScale>
    </cfRule>
  </conditionalFormatting>
  <conditionalFormatting sqref="I13:I17">
    <cfRule type="colorScale" priority="16">
      <colorScale>
        <cfvo type="min"/>
        <cfvo type="percentile" val="50"/>
        <cfvo type="max"/>
        <color rgb="FFF8696B"/>
        <color rgb="FFFFEB84"/>
        <color rgb="FF63BE7B"/>
      </colorScale>
    </cfRule>
  </conditionalFormatting>
  <conditionalFormatting sqref="I21">
    <cfRule type="colorScale" priority="15">
      <colorScale>
        <cfvo type="min"/>
        <cfvo type="percentile" val="50"/>
        <cfvo type="max"/>
        <color rgb="FFF8696B"/>
        <color rgb="FFFFEB84"/>
        <color rgb="FF63BE7B"/>
      </colorScale>
    </cfRule>
  </conditionalFormatting>
  <conditionalFormatting sqref="I25:I28">
    <cfRule type="colorScale" priority="6">
      <colorScale>
        <cfvo type="min"/>
        <cfvo type="percentile" val="50"/>
        <cfvo type="max"/>
        <color rgb="FFF8696B"/>
        <color rgb="FFFFEB84"/>
        <color rgb="FF63BE7B"/>
      </colorScale>
    </cfRule>
  </conditionalFormatting>
  <conditionalFormatting sqref="I10">
    <cfRule type="colorScale" priority="13">
      <colorScale>
        <cfvo type="min"/>
        <cfvo type="percentile" val="50"/>
        <cfvo type="max"/>
        <color rgb="FFF8696B"/>
        <color rgb="FFFFEB84"/>
        <color rgb="FF63BE7B"/>
      </colorScale>
    </cfRule>
  </conditionalFormatting>
  <conditionalFormatting sqref="I18:I19">
    <cfRule type="colorScale" priority="12">
      <colorScale>
        <cfvo type="min"/>
        <cfvo type="percentile" val="50"/>
        <cfvo type="max"/>
        <color rgb="FFF8696B"/>
        <color rgb="FFFFEB84"/>
        <color rgb="FF63BE7B"/>
      </colorScale>
    </cfRule>
  </conditionalFormatting>
  <conditionalFormatting sqref="I22:I23">
    <cfRule type="colorScale" priority="11">
      <colorScale>
        <cfvo type="min"/>
        <cfvo type="percentile" val="50"/>
        <cfvo type="max"/>
        <color rgb="FFF8696B"/>
        <color rgb="FFFFEB84"/>
        <color rgb="FF63BE7B"/>
      </colorScale>
    </cfRule>
  </conditionalFormatting>
  <conditionalFormatting sqref="I33:I36">
    <cfRule type="colorScale" priority="5">
      <colorScale>
        <cfvo type="min"/>
        <cfvo type="percentile" val="50"/>
        <cfvo type="max"/>
        <color rgb="FFF8696B"/>
        <color rgb="FFFFEB84"/>
        <color rgb="FF63BE7B"/>
      </colorScale>
    </cfRule>
  </conditionalFormatting>
  <conditionalFormatting sqref="I8:I11">
    <cfRule type="colorScale" priority="9">
      <colorScale>
        <cfvo type="min"/>
        <cfvo type="percentile" val="50"/>
        <cfvo type="max"/>
        <color rgb="FFF8696B"/>
        <color rgb="FFFFEB84"/>
        <color rgb="FF63BE7B"/>
      </colorScale>
    </cfRule>
  </conditionalFormatting>
  <conditionalFormatting sqref="I13:I19">
    <cfRule type="colorScale" priority="8">
      <colorScale>
        <cfvo type="min"/>
        <cfvo type="percentile" val="50"/>
        <cfvo type="max"/>
        <color rgb="FFF8696B"/>
        <color rgb="FFFFEB84"/>
        <color rgb="FF63BE7B"/>
      </colorScale>
    </cfRule>
  </conditionalFormatting>
  <conditionalFormatting sqref="I21:I23">
    <cfRule type="colorScale" priority="2">
      <colorScale>
        <cfvo type="min"/>
        <cfvo type="percentile" val="50"/>
        <cfvo type="max"/>
        <color rgb="FFF8696B"/>
        <color rgb="FFFFEB84"/>
        <color rgb="FF63BE7B"/>
      </colorScale>
    </cfRule>
  </conditionalFormatting>
  <conditionalFormatting sqref="I8:I28">
    <cfRule type="colorScale" priority="3">
      <colorScale>
        <cfvo type="min"/>
        <cfvo type="percentile" val="50"/>
        <cfvo type="max"/>
        <color rgb="FFF8696B"/>
        <color rgb="FFFFEB84"/>
        <color rgb="FF63BE7B"/>
      </colorScale>
    </cfRule>
  </conditionalFormatting>
  <conditionalFormatting sqref="I8:I27">
    <cfRule type="colorScale" priority="1">
      <colorScale>
        <cfvo type="min"/>
        <cfvo type="percentile" val="50"/>
        <cfvo type="max"/>
        <color rgb="FFF8696B"/>
        <color rgb="FFFFEB84"/>
        <color rgb="FF63BE7B"/>
      </colorScale>
    </cfRule>
  </conditionalFormatting>
  <printOptions gridLines="1"/>
  <pageMargins left="0.70866141732283472" right="0.70866141732283472" top="0.74803149606299213" bottom="0.74803149606299213" header="0.31496062992125984" footer="0.31496062992125984"/>
  <pageSetup scale="61" orientation="landscape" r:id="rId1"/>
  <ignoredErrors>
    <ignoredError sqref="I10" 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'scroll lists'!$A$2:$A$3</xm:f>
          </x14:formula1>
          <xm:sqref>D25:D27 D13:D17 D11 D9 D21 D33:D35</xm:sqref>
        </x14:dataValidation>
        <x14:dataValidation type="list" allowBlank="1" showInputMessage="1" showErrorMessage="1" xr:uid="{00000000-0002-0000-0200-000001000000}">
          <x14:formula1>
            <xm:f>'scroll lists'!$E$6:$E$9</xm:f>
          </x14:formula1>
          <xm:sqref>D8 D18:D19</xm:sqref>
        </x14:dataValidation>
        <x14:dataValidation type="list" allowBlank="1" showInputMessage="1" showErrorMessage="1" xr:uid="{00000000-0002-0000-0200-000002000000}">
          <x14:formula1>
            <xm:f>'scroll lists'!$E$2:$E$4</xm:f>
          </x14:formula1>
          <xm:sqref>D22:D23 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J55"/>
  <sheetViews>
    <sheetView topLeftCell="A25" zoomScale="82" zoomScaleNormal="82" workbookViewId="0">
      <selection activeCell="D45" sqref="D45"/>
    </sheetView>
  </sheetViews>
  <sheetFormatPr defaultColWidth="9.109375" defaultRowHeight="14.4" x14ac:dyDescent="0.3"/>
  <cols>
    <col min="1" max="1" width="6" style="6" customWidth="1"/>
    <col min="2" max="2" width="41.88671875" style="5" customWidth="1"/>
    <col min="3" max="3" width="59" style="4" customWidth="1"/>
    <col min="4" max="4" width="17.88671875" style="67" customWidth="1"/>
    <col min="5" max="5" width="2.6640625" style="4" customWidth="1"/>
    <col min="6" max="6" width="25.5546875" style="4" customWidth="1"/>
    <col min="7" max="7" width="10.44140625" style="120" customWidth="1"/>
    <col min="8" max="8" width="2.6640625" customWidth="1"/>
    <col min="9" max="9" width="11.33203125" customWidth="1"/>
    <col min="10" max="10" width="8" style="148" customWidth="1"/>
  </cols>
  <sheetData>
    <row r="1" spans="1:10" ht="18" x14ac:dyDescent="0.35">
      <c r="A1" s="87" t="s">
        <v>207</v>
      </c>
    </row>
    <row r="2" spans="1:10" ht="15.6" x14ac:dyDescent="0.3">
      <c r="A2" s="7" t="s">
        <v>380</v>
      </c>
    </row>
    <row r="4" spans="1:10" ht="18" x14ac:dyDescent="0.3">
      <c r="A4" s="90" t="s">
        <v>76</v>
      </c>
      <c r="B4" s="55"/>
    </row>
    <row r="5" spans="1:10" x14ac:dyDescent="0.3">
      <c r="A5" s="52"/>
    </row>
    <row r="6" spans="1:10" ht="34.799999999999997" x14ac:dyDescent="0.3">
      <c r="A6" s="53"/>
      <c r="B6" s="16" t="s">
        <v>23</v>
      </c>
      <c r="C6" s="163" t="s">
        <v>24</v>
      </c>
      <c r="D6" s="136" t="s">
        <v>1</v>
      </c>
      <c r="E6" s="61"/>
      <c r="F6" s="60" t="s">
        <v>38</v>
      </c>
      <c r="G6" s="121" t="s">
        <v>230</v>
      </c>
      <c r="H6" s="37"/>
      <c r="I6" s="135" t="s">
        <v>228</v>
      </c>
    </row>
    <row r="7" spans="1:10" x14ac:dyDescent="0.3">
      <c r="A7" s="54"/>
      <c r="B7" s="56"/>
      <c r="C7" s="48"/>
      <c r="D7" s="127" t="s">
        <v>309</v>
      </c>
      <c r="E7" s="27"/>
      <c r="G7" s="156"/>
      <c r="I7" s="94"/>
      <c r="J7" s="67"/>
    </row>
    <row r="8" spans="1:10" ht="48.75" customHeight="1" x14ac:dyDescent="0.3">
      <c r="A8" s="71" t="s">
        <v>77</v>
      </c>
      <c r="B8" s="51" t="s">
        <v>103</v>
      </c>
      <c r="C8" s="48" t="s">
        <v>104</v>
      </c>
      <c r="D8" s="154" t="s">
        <v>3</v>
      </c>
      <c r="E8" s="27"/>
      <c r="G8" s="166" t="s">
        <v>231</v>
      </c>
      <c r="I8" s="67">
        <f>IF(D8="yes",1,0)</f>
        <v>0</v>
      </c>
      <c r="J8" s="169" t="s">
        <v>77</v>
      </c>
    </row>
    <row r="9" spans="1:10" ht="33.75" customHeight="1" x14ac:dyDescent="0.3">
      <c r="A9" s="71" t="s">
        <v>78</v>
      </c>
      <c r="B9" s="33"/>
      <c r="C9" s="48" t="s">
        <v>381</v>
      </c>
      <c r="D9" s="154" t="s">
        <v>3</v>
      </c>
      <c r="E9" s="27"/>
      <c r="G9" s="166" t="s">
        <v>231</v>
      </c>
      <c r="I9" s="67">
        <f>IF(D9="yes",1,0)</f>
        <v>0</v>
      </c>
      <c r="J9" s="169" t="s">
        <v>78</v>
      </c>
    </row>
    <row r="10" spans="1:10" ht="14.25" customHeight="1" x14ac:dyDescent="0.3">
      <c r="A10" s="71"/>
      <c r="B10" s="33"/>
      <c r="C10" s="48"/>
      <c r="D10" s="63"/>
      <c r="E10" s="27"/>
      <c r="G10" s="166" t="s">
        <v>231</v>
      </c>
      <c r="I10" s="67"/>
      <c r="J10" s="169"/>
    </row>
    <row r="11" spans="1:10" ht="18.75" customHeight="1" x14ac:dyDescent="0.3">
      <c r="A11" s="72" t="s">
        <v>79</v>
      </c>
      <c r="B11" s="51" t="s">
        <v>105</v>
      </c>
      <c r="C11" s="48" t="s">
        <v>106</v>
      </c>
      <c r="D11" s="154" t="s">
        <v>3</v>
      </c>
      <c r="E11" s="27" t="s">
        <v>234</v>
      </c>
      <c r="G11" s="166" t="s">
        <v>231</v>
      </c>
      <c r="I11" s="67">
        <f>IF(D11="yes",1,0)</f>
        <v>0</v>
      </c>
      <c r="J11" s="170" t="s">
        <v>79</v>
      </c>
    </row>
    <row r="12" spans="1:10" ht="17.25" customHeight="1" x14ac:dyDescent="0.3">
      <c r="A12" s="72" t="s">
        <v>80</v>
      </c>
      <c r="B12" s="33"/>
      <c r="C12" s="48" t="s">
        <v>107</v>
      </c>
      <c r="D12" s="154" t="s">
        <v>3</v>
      </c>
      <c r="E12" s="27"/>
      <c r="G12" s="166" t="s">
        <v>231</v>
      </c>
      <c r="I12" s="67">
        <f>IF(D12="yes",1,0)</f>
        <v>0</v>
      </c>
      <c r="J12" s="170" t="s">
        <v>80</v>
      </c>
    </row>
    <row r="13" spans="1:10" ht="10.5" customHeight="1" x14ac:dyDescent="0.3">
      <c r="A13" s="71"/>
      <c r="B13" s="33"/>
      <c r="C13" s="48"/>
      <c r="D13" s="63"/>
      <c r="E13" s="27"/>
      <c r="G13" s="166"/>
      <c r="I13" s="67"/>
      <c r="J13" s="169"/>
    </row>
    <row r="14" spans="1:10" ht="17.25" customHeight="1" x14ac:dyDescent="0.3">
      <c r="A14" s="71" t="s">
        <v>81</v>
      </c>
      <c r="B14" s="51" t="s">
        <v>108</v>
      </c>
      <c r="C14" s="27" t="s">
        <v>109</v>
      </c>
      <c r="D14" s="155" t="s">
        <v>3</v>
      </c>
      <c r="E14" s="27"/>
      <c r="F14" s="4" t="s">
        <v>323</v>
      </c>
      <c r="G14" s="166" t="s">
        <v>231</v>
      </c>
      <c r="I14" s="67">
        <f t="shared" ref="I14" si="0">IF(D14="yes",1,0)</f>
        <v>0</v>
      </c>
      <c r="J14" s="169" t="s">
        <v>81</v>
      </c>
    </row>
    <row r="15" spans="1:10" ht="17.25" customHeight="1" x14ac:dyDescent="0.3">
      <c r="A15" s="71" t="s">
        <v>82</v>
      </c>
      <c r="B15" s="51"/>
      <c r="C15" s="81" t="s">
        <v>244</v>
      </c>
      <c r="D15" s="155" t="s">
        <v>3</v>
      </c>
      <c r="E15" s="27"/>
      <c r="G15" s="166" t="s">
        <v>319</v>
      </c>
      <c r="I15" s="67">
        <f>IF(D15="yes",0.3,0)</f>
        <v>0</v>
      </c>
      <c r="J15" s="169" t="s">
        <v>82</v>
      </c>
    </row>
    <row r="16" spans="1:10" ht="17.25" customHeight="1" x14ac:dyDescent="0.3">
      <c r="A16" s="71" t="s">
        <v>83</v>
      </c>
      <c r="B16" s="33"/>
      <c r="C16" s="81" t="s">
        <v>110</v>
      </c>
      <c r="D16" s="155" t="s">
        <v>3</v>
      </c>
      <c r="E16" s="27"/>
      <c r="G16" s="166" t="s">
        <v>319</v>
      </c>
      <c r="I16" s="67">
        <f>IF(D16="yes",0.3,0)</f>
        <v>0</v>
      </c>
      <c r="J16" s="169" t="s">
        <v>83</v>
      </c>
    </row>
    <row r="17" spans="1:10" x14ac:dyDescent="0.3">
      <c r="A17" s="71"/>
      <c r="B17" s="33"/>
      <c r="C17" s="81"/>
      <c r="D17" s="63"/>
      <c r="E17" s="27"/>
      <c r="G17" s="166"/>
      <c r="I17" s="67"/>
      <c r="J17" s="169"/>
    </row>
    <row r="18" spans="1:10" x14ac:dyDescent="0.3">
      <c r="A18" s="70" t="s">
        <v>84</v>
      </c>
      <c r="B18" s="51" t="s">
        <v>196</v>
      </c>
      <c r="C18" s="27" t="s">
        <v>198</v>
      </c>
      <c r="D18" s="154" t="s">
        <v>3</v>
      </c>
      <c r="E18" s="27"/>
      <c r="G18" s="166" t="s">
        <v>231</v>
      </c>
      <c r="I18" s="67">
        <f t="shared" ref="I18:I19" si="1">IF(D18="yes",1,0)</f>
        <v>0</v>
      </c>
      <c r="J18" s="169" t="s">
        <v>84</v>
      </c>
    </row>
    <row r="19" spans="1:10" x14ac:dyDescent="0.3">
      <c r="A19" s="70" t="s">
        <v>85</v>
      </c>
      <c r="B19" s="51"/>
      <c r="C19" s="81" t="s">
        <v>197</v>
      </c>
      <c r="D19" s="154" t="s">
        <v>3</v>
      </c>
      <c r="E19" s="27"/>
      <c r="G19" s="166" t="s">
        <v>231</v>
      </c>
      <c r="I19" s="67">
        <f t="shared" si="1"/>
        <v>0</v>
      </c>
      <c r="J19" s="169" t="s">
        <v>85</v>
      </c>
    </row>
    <row r="20" spans="1:10" x14ac:dyDescent="0.3">
      <c r="A20" s="70"/>
      <c r="B20" s="33"/>
      <c r="C20" s="81"/>
      <c r="D20" s="63"/>
      <c r="E20" s="27"/>
      <c r="G20" s="166"/>
      <c r="I20" s="67"/>
      <c r="J20" s="169"/>
    </row>
    <row r="21" spans="1:10" x14ac:dyDescent="0.3">
      <c r="A21" s="70" t="s">
        <v>86</v>
      </c>
      <c r="B21" s="51" t="s">
        <v>111</v>
      </c>
      <c r="C21" s="81" t="s">
        <v>197</v>
      </c>
      <c r="D21" s="154" t="s">
        <v>3</v>
      </c>
      <c r="E21" s="27"/>
      <c r="G21" s="166" t="s">
        <v>231</v>
      </c>
      <c r="I21" s="67">
        <f>IF(D21="yes",1,0)</f>
        <v>0</v>
      </c>
      <c r="J21" s="169" t="s">
        <v>86</v>
      </c>
    </row>
    <row r="22" spans="1:10" x14ac:dyDescent="0.3">
      <c r="A22" s="70"/>
      <c r="B22" s="33"/>
      <c r="C22" s="81"/>
      <c r="D22" s="63"/>
      <c r="E22" s="27"/>
      <c r="G22" s="166"/>
      <c r="I22" s="67"/>
      <c r="J22" s="169"/>
    </row>
    <row r="23" spans="1:10" x14ac:dyDescent="0.3">
      <c r="A23" s="72" t="s">
        <v>87</v>
      </c>
      <c r="B23" s="51" t="s">
        <v>102</v>
      </c>
      <c r="C23" s="81" t="s">
        <v>94</v>
      </c>
      <c r="D23" s="154" t="s">
        <v>3</v>
      </c>
      <c r="E23" s="27"/>
      <c r="F23" s="4" t="s">
        <v>322</v>
      </c>
      <c r="G23" s="166" t="s">
        <v>231</v>
      </c>
      <c r="I23" s="67">
        <f t="shared" ref="I23" si="2">IF(D23="yes",1,0)</f>
        <v>0</v>
      </c>
      <c r="J23" s="170" t="s">
        <v>87</v>
      </c>
    </row>
    <row r="24" spans="1:10" x14ac:dyDescent="0.3">
      <c r="A24" s="72" t="s">
        <v>88</v>
      </c>
      <c r="B24" s="33"/>
      <c r="C24" s="48" t="s">
        <v>321</v>
      </c>
      <c r="D24" s="154" t="s">
        <v>3</v>
      </c>
      <c r="E24" s="27"/>
      <c r="G24" s="166" t="s">
        <v>320</v>
      </c>
      <c r="I24" s="67">
        <f>IF(D24="yes",0.5,0)</f>
        <v>0</v>
      </c>
      <c r="J24" s="170" t="s">
        <v>88</v>
      </c>
    </row>
    <row r="25" spans="1:10" x14ac:dyDescent="0.3">
      <c r="A25" s="72"/>
      <c r="B25" s="48"/>
      <c r="C25" s="48"/>
      <c r="D25" s="4"/>
      <c r="E25" s="27"/>
      <c r="G25" s="166"/>
      <c r="I25" s="67"/>
      <c r="J25" s="170"/>
    </row>
    <row r="26" spans="1:10" x14ac:dyDescent="0.3">
      <c r="A26" s="72" t="s">
        <v>89</v>
      </c>
      <c r="B26" s="51" t="s">
        <v>101</v>
      </c>
      <c r="C26" s="48" t="s">
        <v>94</v>
      </c>
      <c r="D26" s="154" t="s">
        <v>3</v>
      </c>
      <c r="E26" s="27"/>
      <c r="F26" s="4" t="s">
        <v>324</v>
      </c>
      <c r="G26" s="166" t="s">
        <v>231</v>
      </c>
      <c r="I26" s="67">
        <f t="shared" ref="I26" si="3">IF(D26="yes",1,0)</f>
        <v>0</v>
      </c>
      <c r="J26" s="170" t="s">
        <v>89</v>
      </c>
    </row>
    <row r="27" spans="1:10" x14ac:dyDescent="0.3">
      <c r="A27" s="71" t="s">
        <v>90</v>
      </c>
      <c r="B27" s="33"/>
      <c r="C27" s="48" t="s">
        <v>321</v>
      </c>
      <c r="D27" s="154"/>
      <c r="E27" s="27"/>
      <c r="G27" s="166" t="s">
        <v>320</v>
      </c>
      <c r="I27" s="67">
        <f>IF(D27="yes",0.5,0)</f>
        <v>0</v>
      </c>
      <c r="J27" s="169" t="s">
        <v>90</v>
      </c>
    </row>
    <row r="28" spans="1:10" x14ac:dyDescent="0.3">
      <c r="A28" s="72"/>
      <c r="B28" s="23"/>
      <c r="C28" s="48"/>
      <c r="D28" s="68"/>
      <c r="E28" s="27"/>
      <c r="G28" s="166"/>
      <c r="I28" s="148"/>
      <c r="J28" s="170"/>
    </row>
    <row r="29" spans="1:10" x14ac:dyDescent="0.3">
      <c r="A29" s="72" t="s">
        <v>91</v>
      </c>
      <c r="B29" s="51" t="s">
        <v>92</v>
      </c>
      <c r="C29" s="48" t="s">
        <v>317</v>
      </c>
      <c r="D29" s="133" t="s">
        <v>35</v>
      </c>
      <c r="E29" s="27"/>
      <c r="G29" s="166" t="s">
        <v>232</v>
      </c>
      <c r="I29" s="67">
        <f>IF(D29="limited",1,0)+IF(D29="medium",0.5,0)+IF(D29="high",0,0)</f>
        <v>0</v>
      </c>
      <c r="J29" s="170" t="s">
        <v>91</v>
      </c>
    </row>
    <row r="30" spans="1:10" x14ac:dyDescent="0.3">
      <c r="A30" s="72" t="s">
        <v>116</v>
      </c>
      <c r="B30" s="23"/>
      <c r="C30" s="48" t="s">
        <v>93</v>
      </c>
      <c r="D30" s="154" t="s">
        <v>3</v>
      </c>
      <c r="E30" s="27"/>
      <c r="G30" s="166" t="s">
        <v>231</v>
      </c>
      <c r="I30" s="67">
        <f t="shared" ref="I30" si="4">IF(D30="yes",1,0)</f>
        <v>0</v>
      </c>
      <c r="J30" s="170" t="s">
        <v>116</v>
      </c>
    </row>
    <row r="31" spans="1:10" x14ac:dyDescent="0.3">
      <c r="A31" s="71" t="s">
        <v>117</v>
      </c>
      <c r="B31" s="33"/>
      <c r="C31" s="27" t="s">
        <v>95</v>
      </c>
      <c r="D31" s="154" t="s">
        <v>247</v>
      </c>
      <c r="E31" s="27"/>
      <c r="G31" s="166" t="s">
        <v>232</v>
      </c>
      <c r="I31" s="67">
        <f>IF(D31="none",1,0)+IF(D31="little",0.5,0)+IF(D31="many",0,0)</f>
        <v>0</v>
      </c>
      <c r="J31" s="169" t="s">
        <v>117</v>
      </c>
    </row>
    <row r="32" spans="1:10" x14ac:dyDescent="0.3">
      <c r="A32" s="71"/>
      <c r="B32" s="33"/>
      <c r="C32" s="14"/>
      <c r="D32" s="68"/>
      <c r="E32" s="27"/>
      <c r="G32" s="167"/>
      <c r="I32" s="148"/>
      <c r="J32" s="169"/>
    </row>
    <row r="33" spans="1:10" x14ac:dyDescent="0.3">
      <c r="A33" s="71" t="s">
        <v>118</v>
      </c>
      <c r="B33" s="51" t="s">
        <v>96</v>
      </c>
      <c r="C33" s="48" t="s">
        <v>97</v>
      </c>
      <c r="D33" s="154" t="s">
        <v>3</v>
      </c>
      <c r="E33" s="27"/>
      <c r="F33" s="4" t="s">
        <v>325</v>
      </c>
      <c r="G33" s="166" t="s">
        <v>231</v>
      </c>
      <c r="I33" s="67">
        <f t="shared" ref="I33:I36" si="5">IF(D33="yes",1,0)</f>
        <v>0</v>
      </c>
      <c r="J33" s="169" t="s">
        <v>118</v>
      </c>
    </row>
    <row r="34" spans="1:10" x14ac:dyDescent="0.3">
      <c r="A34" s="71" t="s">
        <v>119</v>
      </c>
      <c r="B34" s="33"/>
      <c r="C34" s="14" t="s">
        <v>98</v>
      </c>
      <c r="D34" s="154" t="s">
        <v>3</v>
      </c>
      <c r="E34" s="27"/>
      <c r="G34" s="166" t="s">
        <v>320</v>
      </c>
      <c r="I34" s="67">
        <f>IF(D34="yes",0.5,0)</f>
        <v>0</v>
      </c>
      <c r="J34" s="169" t="s">
        <v>119</v>
      </c>
    </row>
    <row r="35" spans="1:10" x14ac:dyDescent="0.3">
      <c r="A35" s="71" t="s">
        <v>120</v>
      </c>
      <c r="B35" s="23"/>
      <c r="C35" s="48" t="s">
        <v>99</v>
      </c>
      <c r="D35" s="154" t="s">
        <v>247</v>
      </c>
      <c r="E35" s="27"/>
      <c r="G35" s="166" t="s">
        <v>232</v>
      </c>
      <c r="I35" s="67">
        <f>IF(D35="none",1,0)+IF(D35="little",0.5,0)+IF(D35="many",0,0)</f>
        <v>0</v>
      </c>
      <c r="J35" s="169" t="s">
        <v>120</v>
      </c>
    </row>
    <row r="36" spans="1:10" x14ac:dyDescent="0.3">
      <c r="A36" s="70" t="s">
        <v>199</v>
      </c>
      <c r="B36" s="23"/>
      <c r="C36" s="48" t="s">
        <v>100</v>
      </c>
      <c r="D36" s="154" t="s">
        <v>3</v>
      </c>
      <c r="E36" s="27"/>
      <c r="G36" s="166" t="s">
        <v>231</v>
      </c>
      <c r="I36" s="67">
        <f t="shared" si="5"/>
        <v>0</v>
      </c>
      <c r="J36" s="169" t="s">
        <v>199</v>
      </c>
    </row>
    <row r="37" spans="1:10" x14ac:dyDescent="0.3">
      <c r="A37" s="70"/>
      <c r="B37" s="62"/>
      <c r="C37" s="48"/>
      <c r="D37" s="64"/>
      <c r="E37" s="27"/>
      <c r="G37" s="167"/>
      <c r="I37" s="148"/>
      <c r="J37" s="169"/>
    </row>
    <row r="38" spans="1:10" x14ac:dyDescent="0.3">
      <c r="A38" s="70" t="s">
        <v>200</v>
      </c>
      <c r="B38" s="51" t="s">
        <v>113</v>
      </c>
      <c r="C38" s="48" t="s">
        <v>248</v>
      </c>
      <c r="D38" s="154" t="s">
        <v>20</v>
      </c>
      <c r="E38" s="27"/>
      <c r="G38" s="166" t="s">
        <v>232</v>
      </c>
      <c r="I38" s="67">
        <f>IF(D38="high",1,0)+IF(D38="medium",0.5,0)+IF(D38="low",0,0)</f>
        <v>0</v>
      </c>
      <c r="J38" s="169" t="s">
        <v>200</v>
      </c>
    </row>
    <row r="39" spans="1:10" x14ac:dyDescent="0.3">
      <c r="A39" s="70"/>
      <c r="B39" s="161"/>
      <c r="C39" s="104"/>
      <c r="D39" s="162"/>
      <c r="E39" s="101"/>
      <c r="F39" s="99"/>
      <c r="G39" s="167"/>
      <c r="I39" s="148"/>
      <c r="J39" s="169"/>
    </row>
    <row r="40" spans="1:10" x14ac:dyDescent="0.3">
      <c r="A40" s="70"/>
      <c r="B40" s="161"/>
      <c r="C40" s="104"/>
      <c r="D40" s="65"/>
      <c r="E40" s="107"/>
      <c r="F40" s="116" t="s">
        <v>307</v>
      </c>
      <c r="G40" s="119" t="s">
        <v>314</v>
      </c>
      <c r="H40" s="118"/>
      <c r="I40" s="126">
        <f>SUM(I7:I39)</f>
        <v>0</v>
      </c>
      <c r="J40" s="169"/>
    </row>
    <row r="41" spans="1:10" x14ac:dyDescent="0.3">
      <c r="A41" s="72"/>
      <c r="D41" s="65"/>
      <c r="G41" s="148"/>
      <c r="I41" s="148"/>
      <c r="J41" s="170"/>
    </row>
    <row r="42" spans="1:10" ht="17.399999999999999" x14ac:dyDescent="0.35">
      <c r="A42" s="73"/>
      <c r="B42" s="50" t="s">
        <v>39</v>
      </c>
      <c r="C42" s="50" t="s">
        <v>310</v>
      </c>
      <c r="D42" s="66" t="s">
        <v>40</v>
      </c>
      <c r="E42" s="27"/>
      <c r="F42" s="17"/>
      <c r="G42" s="167"/>
      <c r="I42" s="148"/>
      <c r="J42" s="171"/>
    </row>
    <row r="43" spans="1:10" ht="18.75" customHeight="1" x14ac:dyDescent="0.3">
      <c r="A43" s="72"/>
      <c r="B43" s="24"/>
      <c r="C43" s="24"/>
      <c r="D43" s="144" t="s">
        <v>309</v>
      </c>
      <c r="E43" s="27"/>
      <c r="G43" s="167"/>
      <c r="I43" s="148"/>
      <c r="J43" s="170"/>
    </row>
    <row r="44" spans="1:10" x14ac:dyDescent="0.3">
      <c r="A44" s="72" t="s">
        <v>201</v>
      </c>
      <c r="B44" s="51" t="s">
        <v>112</v>
      </c>
      <c r="C44" s="49" t="s">
        <v>249</v>
      </c>
      <c r="D44" s="155" t="s">
        <v>210</v>
      </c>
      <c r="E44" s="27"/>
      <c r="G44" s="166" t="s">
        <v>229</v>
      </c>
      <c r="I44" s="67">
        <f>IF(D44="frequent",1,0)+IF(D44="sometimes",0.5,0)+IF(D44="never",0,0)</f>
        <v>0</v>
      </c>
      <c r="J44" s="170" t="s">
        <v>201</v>
      </c>
    </row>
    <row r="45" spans="1:10" ht="28.8" x14ac:dyDescent="0.3">
      <c r="A45" s="175" t="s">
        <v>202</v>
      </c>
      <c r="B45" s="23"/>
      <c r="C45" s="57" t="s">
        <v>114</v>
      </c>
      <c r="D45" s="155" t="s">
        <v>210</v>
      </c>
      <c r="E45" s="27"/>
      <c r="G45" s="166" t="s">
        <v>229</v>
      </c>
      <c r="I45" s="67">
        <f t="shared" ref="I45:I46" si="6">IF(D45="frequent",1,0)+IF(D45="sometimes",0.5,0)+IF(D45="never",0,0)</f>
        <v>0</v>
      </c>
      <c r="J45" s="170" t="s">
        <v>202</v>
      </c>
    </row>
    <row r="46" spans="1:10" x14ac:dyDescent="0.3">
      <c r="A46" s="72" t="s">
        <v>203</v>
      </c>
      <c r="B46" s="23"/>
      <c r="C46" s="14" t="s">
        <v>115</v>
      </c>
      <c r="D46" s="155" t="s">
        <v>210</v>
      </c>
      <c r="E46" s="27"/>
      <c r="G46" s="166" t="s">
        <v>229</v>
      </c>
      <c r="I46" s="67">
        <f t="shared" si="6"/>
        <v>0</v>
      </c>
      <c r="J46" s="170" t="s">
        <v>203</v>
      </c>
    </row>
    <row r="47" spans="1:10" x14ac:dyDescent="0.3">
      <c r="A47" s="72"/>
      <c r="C47" s="84"/>
      <c r="E47" s="101"/>
      <c r="F47" s="99"/>
      <c r="G47" s="168"/>
      <c r="I47" s="148"/>
    </row>
    <row r="48" spans="1:10" x14ac:dyDescent="0.3">
      <c r="A48" s="72"/>
      <c r="C48" s="84"/>
      <c r="E48" s="101"/>
      <c r="F48" s="99"/>
      <c r="G48" s="119" t="s">
        <v>316</v>
      </c>
      <c r="I48" s="172">
        <f>SUM(I44:I47)</f>
        <v>0</v>
      </c>
    </row>
    <row r="49" spans="1:9" x14ac:dyDescent="0.3">
      <c r="A49" s="47"/>
      <c r="C49" s="84"/>
      <c r="I49" s="148"/>
    </row>
    <row r="50" spans="1:9" ht="18" x14ac:dyDescent="0.3">
      <c r="A50" s="47"/>
      <c r="C50" s="84"/>
      <c r="F50" s="100" t="s">
        <v>254</v>
      </c>
      <c r="G50" s="119" t="s">
        <v>315</v>
      </c>
      <c r="I50" s="174">
        <f>I40+I48</f>
        <v>0</v>
      </c>
    </row>
    <row r="51" spans="1:9" ht="18" x14ac:dyDescent="0.3">
      <c r="A51" s="47"/>
      <c r="F51" s="100" t="s">
        <v>308</v>
      </c>
      <c r="I51" s="173">
        <f>I50/20</f>
        <v>0</v>
      </c>
    </row>
    <row r="52" spans="1:9" x14ac:dyDescent="0.3">
      <c r="A52" s="47"/>
      <c r="I52" s="148"/>
    </row>
    <row r="53" spans="1:9" x14ac:dyDescent="0.3">
      <c r="A53" s="47"/>
    </row>
    <row r="54" spans="1:9" x14ac:dyDescent="0.3">
      <c r="A54" s="47"/>
    </row>
    <row r="55" spans="1:9" x14ac:dyDescent="0.3">
      <c r="A55" s="47"/>
    </row>
  </sheetData>
  <conditionalFormatting sqref="I8:I14 I25:I26 I17:I23 I28:I33 I35:I38">
    <cfRule type="colorScale" priority="2">
      <colorScale>
        <cfvo type="min"/>
        <cfvo type="percentile" val="50"/>
        <cfvo type="max"/>
        <color rgb="FFF8696B"/>
        <color rgb="FFFFEB84"/>
        <color rgb="FF63BE7B"/>
      </colorScale>
    </cfRule>
  </conditionalFormatting>
  <conditionalFormatting sqref="I43:I46">
    <cfRule type="colorScale" priority="1">
      <colorScale>
        <cfvo type="min"/>
        <cfvo type="percentile" val="50"/>
        <cfvo type="max"/>
        <color rgb="FFF8696B"/>
        <color rgb="FFFFEB84"/>
        <color rgb="FF63BE7B"/>
      </colorScale>
    </cfRule>
  </conditionalFormatting>
  <printOptions gridLines="1"/>
  <pageMargins left="0.70866141732283472" right="0.70866141732283472" top="0.74803149606299213" bottom="0.74803149606299213" header="0.31496062992125984" footer="0.31496062992125984"/>
  <pageSetup scale="59" orientation="landscape" r:id="rId1"/>
  <ignoredErrors>
    <ignoredError sqref="I35"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'scroll lists'!$A$2:$A$3</xm:f>
          </x14:formula1>
          <xm:sqref>D14:D16 D33:D34 D11:D12 D36 D21 D18:D19 D8:D9 D30 D26:D27 D23:D24</xm:sqref>
        </x14:dataValidation>
        <x14:dataValidation type="list" allowBlank="1" showInputMessage="1" showErrorMessage="1" xr:uid="{00000000-0002-0000-0300-000001000000}">
          <x14:formula1>
            <xm:f>'scroll lists'!$A$12:$A$14</xm:f>
          </x14:formula1>
          <xm:sqref>D29</xm:sqref>
        </x14:dataValidation>
        <x14:dataValidation type="list" allowBlank="1" showInputMessage="1" showErrorMessage="1" xr:uid="{00000000-0002-0000-0300-000002000000}">
          <x14:formula1>
            <xm:f>'scroll lists'!$E$11:$E$13</xm:f>
          </x14:formula1>
          <xm:sqref>D31 D35</xm:sqref>
        </x14:dataValidation>
        <x14:dataValidation type="list" allowBlank="1" showInputMessage="1" showErrorMessage="1" xr:uid="{00000000-0002-0000-0300-000003000000}">
          <x14:formula1>
            <xm:f>'scroll lists'!$A$16:$A$18</xm:f>
          </x14:formula1>
          <xm:sqref>D38</xm:sqref>
        </x14:dataValidation>
        <x14:dataValidation type="list" allowBlank="1" showInputMessage="1" showErrorMessage="1" xr:uid="{00000000-0002-0000-0300-000004000000}">
          <x14:formula1>
            <xm:f>'scroll lists'!$C$16:$C$18</xm:f>
          </x14:formula1>
          <xm:sqref>D44:D46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topLeftCell="A11" zoomScale="86" zoomScaleNormal="86" workbookViewId="0">
      <selection activeCell="D23" sqref="D23"/>
    </sheetView>
  </sheetViews>
  <sheetFormatPr defaultColWidth="9.109375" defaultRowHeight="14.4" x14ac:dyDescent="0.3"/>
  <cols>
    <col min="1" max="1" width="6.109375" customWidth="1"/>
    <col min="2" max="2" width="35" customWidth="1"/>
    <col min="3" max="3" width="65.5546875" customWidth="1"/>
    <col min="4" max="4" width="18.33203125" customWidth="1"/>
    <col min="5" max="5" width="2.109375" style="4" customWidth="1"/>
    <col min="6" max="6" width="24.33203125" customWidth="1"/>
    <col min="7" max="7" width="10.5546875" style="120" customWidth="1"/>
    <col min="8" max="8" width="2.109375" customWidth="1"/>
    <col min="9" max="9" width="10.33203125" customWidth="1"/>
  </cols>
  <sheetData>
    <row r="1" spans="1:10" ht="18" x14ac:dyDescent="0.35">
      <c r="A1" s="87" t="s">
        <v>207</v>
      </c>
    </row>
    <row r="2" spans="1:10" ht="15.6" x14ac:dyDescent="0.3">
      <c r="A2" s="7" t="s">
        <v>380</v>
      </c>
    </row>
    <row r="4" spans="1:10" ht="18" x14ac:dyDescent="0.35">
      <c r="A4" s="89" t="s">
        <v>205</v>
      </c>
      <c r="D4" s="1" t="s">
        <v>329</v>
      </c>
    </row>
    <row r="6" spans="1:10" ht="34.799999999999997" x14ac:dyDescent="0.35">
      <c r="A6" s="45"/>
      <c r="B6" s="124" t="s">
        <v>23</v>
      </c>
      <c r="C6" s="163" t="s">
        <v>24</v>
      </c>
      <c r="D6" s="164" t="s">
        <v>1</v>
      </c>
      <c r="E6" s="5"/>
      <c r="F6" s="60" t="s">
        <v>38</v>
      </c>
      <c r="G6" s="121" t="s">
        <v>230</v>
      </c>
      <c r="H6" s="98"/>
      <c r="I6" s="135" t="s">
        <v>228</v>
      </c>
    </row>
    <row r="7" spans="1:10" ht="18" customHeight="1" x14ac:dyDescent="0.3">
      <c r="B7" s="41"/>
      <c r="C7" s="40"/>
      <c r="D7" s="144" t="s">
        <v>309</v>
      </c>
      <c r="E7" s="85"/>
      <c r="G7" s="156"/>
      <c r="H7" s="94"/>
      <c r="I7" s="94"/>
    </row>
    <row r="8" spans="1:10" x14ac:dyDescent="0.3">
      <c r="A8" s="39" t="s">
        <v>121</v>
      </c>
      <c r="B8" s="42" t="s">
        <v>29</v>
      </c>
      <c r="C8" s="27" t="s">
        <v>272</v>
      </c>
      <c r="D8" s="143" t="s">
        <v>3</v>
      </c>
      <c r="E8" s="27"/>
      <c r="G8" s="157" t="s">
        <v>231</v>
      </c>
      <c r="H8" s="94"/>
      <c r="I8" s="94">
        <f>IF(D8="yes",1,0)</f>
        <v>0</v>
      </c>
      <c r="J8" s="146" t="s">
        <v>121</v>
      </c>
    </row>
    <row r="9" spans="1:10" x14ac:dyDescent="0.3">
      <c r="A9" s="39"/>
      <c r="B9" s="14"/>
      <c r="C9" s="27" t="s">
        <v>133</v>
      </c>
      <c r="D9" s="27"/>
      <c r="E9" s="27"/>
      <c r="G9" s="157"/>
      <c r="H9" s="94"/>
      <c r="I9" s="94"/>
      <c r="J9" s="146"/>
    </row>
    <row r="10" spans="1:10" x14ac:dyDescent="0.3">
      <c r="A10" s="39" t="s">
        <v>122</v>
      </c>
      <c r="B10" s="14"/>
      <c r="C10" s="27" t="s">
        <v>273</v>
      </c>
      <c r="D10" s="143" t="s">
        <v>3</v>
      </c>
      <c r="E10" s="27"/>
      <c r="G10" s="157" t="s">
        <v>231</v>
      </c>
      <c r="H10" s="94"/>
      <c r="I10" s="94">
        <f t="shared" ref="I10:I15" si="0">IF(D10="yes",1,0)</f>
        <v>0</v>
      </c>
      <c r="J10" s="146" t="s">
        <v>122</v>
      </c>
    </row>
    <row r="11" spans="1:10" x14ac:dyDescent="0.3">
      <c r="A11" s="39" t="s">
        <v>123</v>
      </c>
      <c r="B11" s="14"/>
      <c r="C11" s="27" t="s">
        <v>274</v>
      </c>
      <c r="D11" s="143" t="s">
        <v>3</v>
      </c>
      <c r="E11" s="27"/>
      <c r="G11" s="157" t="s">
        <v>231</v>
      </c>
      <c r="H11" s="94"/>
      <c r="I11" s="94">
        <f t="shared" si="0"/>
        <v>0</v>
      </c>
      <c r="J11" s="146" t="s">
        <v>123</v>
      </c>
    </row>
    <row r="12" spans="1:10" x14ac:dyDescent="0.3">
      <c r="A12" s="39" t="s">
        <v>124</v>
      </c>
      <c r="B12" s="14"/>
      <c r="C12" s="27" t="s">
        <v>52</v>
      </c>
      <c r="D12" s="143" t="s">
        <v>3</v>
      </c>
      <c r="E12" s="27"/>
      <c r="G12" s="157" t="s">
        <v>231</v>
      </c>
      <c r="H12" s="94"/>
      <c r="I12" s="94">
        <f t="shared" si="0"/>
        <v>0</v>
      </c>
      <c r="J12" s="146" t="s">
        <v>124</v>
      </c>
    </row>
    <row r="13" spans="1:10" x14ac:dyDescent="0.3">
      <c r="A13" s="39" t="s">
        <v>125</v>
      </c>
      <c r="B13" s="14"/>
      <c r="C13" s="27" t="s">
        <v>53</v>
      </c>
      <c r="D13" s="143" t="s">
        <v>3</v>
      </c>
      <c r="E13" s="27"/>
      <c r="G13" s="157" t="s">
        <v>231</v>
      </c>
      <c r="H13" s="94"/>
      <c r="I13" s="94">
        <f t="shared" si="0"/>
        <v>0</v>
      </c>
      <c r="J13" s="146" t="s">
        <v>125</v>
      </c>
    </row>
    <row r="14" spans="1:10" x14ac:dyDescent="0.3">
      <c r="A14" s="39" t="s">
        <v>126</v>
      </c>
      <c r="B14" s="14"/>
      <c r="C14" s="28" t="s">
        <v>59</v>
      </c>
      <c r="D14" s="143" t="s">
        <v>3</v>
      </c>
      <c r="E14" s="27"/>
      <c r="G14" s="157" t="s">
        <v>231</v>
      </c>
      <c r="H14" s="94"/>
      <c r="I14" s="94">
        <f t="shared" si="0"/>
        <v>0</v>
      </c>
      <c r="J14" s="146" t="s">
        <v>126</v>
      </c>
    </row>
    <row r="15" spans="1:10" x14ac:dyDescent="0.3">
      <c r="A15" s="39" t="s">
        <v>127</v>
      </c>
      <c r="B15" s="14"/>
      <c r="C15" s="27" t="s">
        <v>326</v>
      </c>
      <c r="D15" s="143" t="s">
        <v>3</v>
      </c>
      <c r="E15" s="27"/>
      <c r="G15" s="157" t="s">
        <v>231</v>
      </c>
      <c r="H15" s="94"/>
      <c r="I15" s="94">
        <f t="shared" si="0"/>
        <v>0</v>
      </c>
      <c r="J15" s="146" t="s">
        <v>127</v>
      </c>
    </row>
    <row r="16" spans="1:10" x14ac:dyDescent="0.3">
      <c r="A16" s="39" t="s">
        <v>128</v>
      </c>
      <c r="B16" s="14"/>
      <c r="C16" s="28" t="s">
        <v>271</v>
      </c>
      <c r="D16" s="143" t="s">
        <v>210</v>
      </c>
      <c r="E16" s="27"/>
      <c r="G16" s="157" t="s">
        <v>243</v>
      </c>
      <c r="H16" s="94"/>
      <c r="I16" s="94">
        <f t="shared" ref="I16:I20" si="1">IF(D16="always",1,0)+IF(D16="mostly",0.5,0)+IF(D16="sometimes",0.3,0)+IF(D16="never",0,0)</f>
        <v>0</v>
      </c>
      <c r="J16" s="146" t="s">
        <v>128</v>
      </c>
    </row>
    <row r="17" spans="1:10" x14ac:dyDescent="0.3">
      <c r="A17" s="39" t="s">
        <v>250</v>
      </c>
      <c r="B17" s="14"/>
      <c r="C17" s="28" t="s">
        <v>277</v>
      </c>
      <c r="D17" s="143" t="s">
        <v>210</v>
      </c>
      <c r="E17" s="27"/>
      <c r="G17" s="157" t="s">
        <v>243</v>
      </c>
      <c r="H17" s="94"/>
      <c r="I17" s="94">
        <f t="shared" si="1"/>
        <v>0</v>
      </c>
      <c r="J17" s="146" t="s">
        <v>250</v>
      </c>
    </row>
    <row r="18" spans="1:10" x14ac:dyDescent="0.3">
      <c r="B18" s="14"/>
      <c r="C18" s="25"/>
      <c r="D18" s="27"/>
      <c r="E18" s="27"/>
      <c r="G18" s="157"/>
      <c r="H18" s="94"/>
      <c r="I18" s="94"/>
      <c r="J18" s="94"/>
    </row>
    <row r="19" spans="1:10" x14ac:dyDescent="0.3">
      <c r="A19" s="39" t="s">
        <v>129</v>
      </c>
      <c r="B19" s="42" t="s">
        <v>204</v>
      </c>
      <c r="C19" s="26" t="s">
        <v>134</v>
      </c>
      <c r="D19" s="143" t="s">
        <v>210</v>
      </c>
      <c r="E19" s="27"/>
      <c r="G19" s="157" t="s">
        <v>243</v>
      </c>
      <c r="H19" s="94"/>
      <c r="I19" s="94">
        <f t="shared" si="1"/>
        <v>0</v>
      </c>
      <c r="J19" s="146" t="s">
        <v>129</v>
      </c>
    </row>
    <row r="20" spans="1:10" x14ac:dyDescent="0.3">
      <c r="A20" s="39" t="s">
        <v>130</v>
      </c>
      <c r="B20" s="43"/>
      <c r="C20" s="27" t="s">
        <v>135</v>
      </c>
      <c r="D20" s="143" t="s">
        <v>210</v>
      </c>
      <c r="E20" s="27"/>
      <c r="G20" s="157" t="s">
        <v>243</v>
      </c>
      <c r="H20" s="94"/>
      <c r="I20" s="94">
        <f t="shared" si="1"/>
        <v>0</v>
      </c>
      <c r="J20" s="146" t="s">
        <v>130</v>
      </c>
    </row>
    <row r="21" spans="1:10" x14ac:dyDescent="0.3">
      <c r="B21" s="43"/>
      <c r="C21" s="25"/>
      <c r="D21" s="27"/>
      <c r="E21" s="27"/>
      <c r="G21" s="157"/>
      <c r="H21" s="94"/>
      <c r="I21" s="94"/>
      <c r="J21" s="94"/>
    </row>
    <row r="22" spans="1:10" ht="16.5" customHeight="1" x14ac:dyDescent="0.3">
      <c r="A22" s="39" t="s">
        <v>131</v>
      </c>
      <c r="B22" s="43" t="s">
        <v>67</v>
      </c>
      <c r="C22" s="28" t="s">
        <v>63</v>
      </c>
      <c r="D22" s="143" t="s">
        <v>3</v>
      </c>
      <c r="E22" s="27"/>
      <c r="G22" s="157" t="s">
        <v>231</v>
      </c>
      <c r="H22" s="94"/>
      <c r="I22" s="94">
        <f t="shared" ref="I22:I24" si="2">IF(D22="yes",1,0)</f>
        <v>0</v>
      </c>
      <c r="J22" s="146" t="s">
        <v>131</v>
      </c>
    </row>
    <row r="23" spans="1:10" x14ac:dyDescent="0.3">
      <c r="A23" s="39" t="s">
        <v>132</v>
      </c>
      <c r="B23" s="14"/>
      <c r="C23" s="27" t="s">
        <v>65</v>
      </c>
      <c r="D23" s="143" t="s">
        <v>3</v>
      </c>
      <c r="E23" s="27"/>
      <c r="G23" s="157" t="s">
        <v>231</v>
      </c>
      <c r="H23" s="94"/>
      <c r="I23" s="94">
        <f t="shared" si="2"/>
        <v>0</v>
      </c>
      <c r="J23" s="146" t="s">
        <v>132</v>
      </c>
    </row>
    <row r="24" spans="1:10" x14ac:dyDescent="0.3">
      <c r="A24" s="39" t="s">
        <v>251</v>
      </c>
      <c r="B24" s="14"/>
      <c r="C24" s="27" t="s">
        <v>66</v>
      </c>
      <c r="D24" s="143" t="s">
        <v>3</v>
      </c>
      <c r="E24" s="27"/>
      <c r="G24" s="157" t="s">
        <v>231</v>
      </c>
      <c r="H24" s="94"/>
      <c r="I24" s="94">
        <f t="shared" si="2"/>
        <v>0</v>
      </c>
      <c r="J24" s="146" t="s">
        <v>251</v>
      </c>
    </row>
    <row r="25" spans="1:10" x14ac:dyDescent="0.3">
      <c r="A25" s="39"/>
      <c r="B25" s="4"/>
      <c r="C25" s="4"/>
      <c r="E25" s="101"/>
      <c r="G25" s="157"/>
      <c r="H25" s="94"/>
    </row>
    <row r="26" spans="1:10" ht="14.25" customHeight="1" x14ac:dyDescent="0.3">
      <c r="A26" s="39"/>
      <c r="B26" s="4"/>
      <c r="C26" s="4"/>
      <c r="E26" s="101"/>
      <c r="F26" s="123" t="s">
        <v>307</v>
      </c>
      <c r="G26" s="119" t="s">
        <v>306</v>
      </c>
      <c r="H26" s="94"/>
      <c r="I26" s="126">
        <f>SUM(I8:I25)</f>
        <v>0</v>
      </c>
    </row>
    <row r="27" spans="1:10" x14ac:dyDescent="0.3">
      <c r="A27" s="39"/>
      <c r="B27" s="4"/>
      <c r="C27" s="4"/>
      <c r="G27" s="118"/>
      <c r="H27" s="94"/>
    </row>
    <row r="28" spans="1:10" ht="17.399999999999999" x14ac:dyDescent="0.35">
      <c r="A28" s="44"/>
      <c r="B28" s="17" t="s">
        <v>39</v>
      </c>
      <c r="C28" s="69"/>
      <c r="D28" s="59"/>
      <c r="E28" s="60"/>
      <c r="G28" s="118"/>
      <c r="H28" s="94"/>
    </row>
    <row r="29" spans="1:10" ht="17.399999999999999" x14ac:dyDescent="0.35">
      <c r="A29" s="39"/>
      <c r="B29" s="105" t="s">
        <v>278</v>
      </c>
      <c r="C29" s="20"/>
      <c r="D29" s="93"/>
      <c r="E29" s="58"/>
      <c r="G29" s="118"/>
      <c r="H29" s="94"/>
    </row>
    <row r="30" spans="1:10" x14ac:dyDescent="0.3">
      <c r="A30" s="39"/>
      <c r="B30" s="4"/>
      <c r="C30" s="4"/>
      <c r="E30" s="99"/>
      <c r="G30" s="118"/>
      <c r="H30" s="94"/>
    </row>
    <row r="31" spans="1:10" ht="18" x14ac:dyDescent="0.3">
      <c r="F31" s="100" t="s">
        <v>252</v>
      </c>
      <c r="G31" s="119" t="s">
        <v>306</v>
      </c>
      <c r="H31" s="94"/>
      <c r="I31" s="174">
        <f>I26+I29</f>
        <v>0</v>
      </c>
    </row>
    <row r="32" spans="1:10" ht="18" x14ac:dyDescent="0.35">
      <c r="F32" s="100" t="s">
        <v>308</v>
      </c>
      <c r="G32" s="118"/>
      <c r="I32" s="117">
        <f>I31/14</f>
        <v>0</v>
      </c>
    </row>
    <row r="33" spans="2:9" x14ac:dyDescent="0.3">
      <c r="G33" s="118"/>
    </row>
    <row r="34" spans="2:9" x14ac:dyDescent="0.3">
      <c r="B34" s="176" t="s">
        <v>327</v>
      </c>
      <c r="G34" s="118"/>
    </row>
    <row r="38" spans="2:9" x14ac:dyDescent="0.3">
      <c r="G38" s="118"/>
      <c r="I38" s="94"/>
    </row>
  </sheetData>
  <conditionalFormatting sqref="I8:I24">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'scroll lists'!$A$2:$A$3</xm:f>
          </x14:formula1>
          <xm:sqref>D22:D24 D8 D10:D15</xm:sqref>
        </x14:dataValidation>
        <x14:dataValidation type="list" allowBlank="1" showInputMessage="1" showErrorMessage="1" xr:uid="{00000000-0002-0000-0400-000001000000}">
          <x14:formula1>
            <xm:f>'scroll lists'!$E$6:$E$9</xm:f>
          </x14:formula1>
          <xm:sqref>D16:D17 D19:D20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J70"/>
  <sheetViews>
    <sheetView topLeftCell="A41" zoomScale="82" zoomScaleNormal="82" workbookViewId="0">
      <selection activeCell="D64" sqref="D64"/>
    </sheetView>
  </sheetViews>
  <sheetFormatPr defaultColWidth="9.109375" defaultRowHeight="14.4" x14ac:dyDescent="0.3"/>
  <cols>
    <col min="1" max="1" width="6" style="11" customWidth="1"/>
    <col min="2" max="2" width="45.109375" customWidth="1"/>
    <col min="3" max="3" width="67.5546875" customWidth="1"/>
    <col min="4" max="4" width="25.109375" customWidth="1"/>
    <col min="5" max="5" width="2.6640625" style="4" customWidth="1"/>
    <col min="6" max="6" width="29.5546875" customWidth="1"/>
    <col min="7" max="7" width="11.44140625" style="120" customWidth="1"/>
    <col min="8" max="8" width="2.33203125" customWidth="1"/>
    <col min="9" max="9" width="10.33203125" customWidth="1"/>
  </cols>
  <sheetData>
    <row r="1" spans="1:10" ht="18" x14ac:dyDescent="0.35">
      <c r="A1" s="87" t="s">
        <v>207</v>
      </c>
    </row>
    <row r="2" spans="1:10" ht="15.6" x14ac:dyDescent="0.3">
      <c r="A2" s="7" t="s">
        <v>380</v>
      </c>
    </row>
    <row r="4" spans="1:10" ht="18" x14ac:dyDescent="0.3">
      <c r="A4" s="88" t="s">
        <v>136</v>
      </c>
      <c r="B4" s="55"/>
      <c r="C4" s="112" t="s">
        <v>328</v>
      </c>
      <c r="D4" s="67"/>
    </row>
    <row r="5" spans="1:10" x14ac:dyDescent="0.3">
      <c r="A5" s="74"/>
      <c r="B5" s="5"/>
      <c r="C5" s="4"/>
      <c r="D5" s="67"/>
    </row>
    <row r="6" spans="1:10" ht="34.799999999999997" x14ac:dyDescent="0.3">
      <c r="A6" s="75"/>
      <c r="B6" s="16" t="s">
        <v>23</v>
      </c>
      <c r="C6" s="163" t="s">
        <v>24</v>
      </c>
      <c r="D6" s="125" t="s">
        <v>1</v>
      </c>
      <c r="E6" s="50"/>
      <c r="F6" s="50" t="s">
        <v>38</v>
      </c>
      <c r="G6" s="178" t="s">
        <v>230</v>
      </c>
      <c r="H6" s="102"/>
      <c r="I6" s="96" t="s">
        <v>228</v>
      </c>
    </row>
    <row r="7" spans="1:10" x14ac:dyDescent="0.3">
      <c r="A7" s="76"/>
      <c r="B7" s="56"/>
      <c r="C7" s="48"/>
      <c r="D7" s="144" t="s">
        <v>309</v>
      </c>
      <c r="E7" s="14"/>
      <c r="F7" s="179"/>
      <c r="G7" s="157"/>
      <c r="H7" s="94"/>
      <c r="I7" s="94"/>
    </row>
    <row r="8" spans="1:10" x14ac:dyDescent="0.3">
      <c r="A8" s="77" t="s">
        <v>137</v>
      </c>
      <c r="B8" s="51" t="s">
        <v>165</v>
      </c>
      <c r="C8" s="48" t="s">
        <v>332</v>
      </c>
      <c r="D8" s="154" t="s">
        <v>3</v>
      </c>
      <c r="E8" s="14"/>
      <c r="F8" s="14"/>
      <c r="G8" s="157" t="s">
        <v>231</v>
      </c>
      <c r="H8" s="94"/>
      <c r="I8" s="94">
        <f>IF(D8="yes",1,0)</f>
        <v>0</v>
      </c>
      <c r="J8" s="184" t="s">
        <v>137</v>
      </c>
    </row>
    <row r="9" spans="1:10" x14ac:dyDescent="0.3">
      <c r="A9" s="77" t="s">
        <v>138</v>
      </c>
      <c r="B9" s="51"/>
      <c r="C9" s="48" t="s">
        <v>345</v>
      </c>
      <c r="D9" s="154" t="s">
        <v>333</v>
      </c>
      <c r="E9" s="14"/>
      <c r="F9" s="19"/>
      <c r="G9" s="157" t="s">
        <v>229</v>
      </c>
      <c r="H9" s="94"/>
      <c r="I9" s="67">
        <f>IF(D9=1,1,0)+IF(D9=2,0.5,0)+IF(D9="&gt;= 3",0,0)</f>
        <v>0</v>
      </c>
      <c r="J9" s="184" t="s">
        <v>138</v>
      </c>
    </row>
    <row r="10" spans="1:10" x14ac:dyDescent="0.3">
      <c r="A10" s="77" t="s">
        <v>139</v>
      </c>
      <c r="B10" s="51"/>
      <c r="C10" s="48" t="s">
        <v>330</v>
      </c>
      <c r="D10" s="154" t="s">
        <v>334</v>
      </c>
      <c r="E10" s="14"/>
      <c r="F10" s="19"/>
      <c r="G10" s="157" t="s">
        <v>229</v>
      </c>
      <c r="H10" s="94"/>
      <c r="I10" s="67">
        <f>IF(D10=1,1,0)+IF(D10=2,0.5,0)+IF(D10="&gt;= 3",0,0)</f>
        <v>0</v>
      </c>
      <c r="J10" s="184" t="s">
        <v>139</v>
      </c>
    </row>
    <row r="11" spans="1:10" x14ac:dyDescent="0.3">
      <c r="A11" s="77" t="s">
        <v>140</v>
      </c>
      <c r="B11" s="33"/>
      <c r="C11" s="48" t="s">
        <v>331</v>
      </c>
      <c r="D11" s="154" t="s">
        <v>335</v>
      </c>
      <c r="E11" s="14"/>
      <c r="F11" s="19"/>
      <c r="G11" s="157" t="s">
        <v>229</v>
      </c>
      <c r="H11" s="94"/>
      <c r="I11" s="67">
        <f>IF(D11="high",1,0)+IF(D11="medium",0.5,0)+IF(D11="low or unknown",0,0)</f>
        <v>0</v>
      </c>
      <c r="J11" s="184" t="s">
        <v>140</v>
      </c>
    </row>
    <row r="12" spans="1:10" x14ac:dyDescent="0.3">
      <c r="A12" s="77"/>
      <c r="B12" s="33"/>
      <c r="C12" s="48"/>
      <c r="D12" s="63"/>
      <c r="E12" s="14"/>
      <c r="F12" s="19"/>
      <c r="G12" s="157"/>
      <c r="H12" s="94"/>
      <c r="I12" s="94"/>
      <c r="J12" s="184"/>
    </row>
    <row r="13" spans="1:10" ht="14.25" customHeight="1" x14ac:dyDescent="0.3">
      <c r="A13" s="78" t="s">
        <v>141</v>
      </c>
      <c r="B13" s="51" t="s">
        <v>193</v>
      </c>
      <c r="C13" s="48" t="s">
        <v>174</v>
      </c>
      <c r="D13" s="154" t="s">
        <v>3</v>
      </c>
      <c r="E13" s="14"/>
      <c r="F13" s="19"/>
      <c r="G13" s="157" t="s">
        <v>231</v>
      </c>
      <c r="H13" s="94"/>
      <c r="I13" s="94">
        <f>IF(D13="yes",1,0)</f>
        <v>0</v>
      </c>
      <c r="J13" s="185" t="s">
        <v>141</v>
      </c>
    </row>
    <row r="14" spans="1:10" x14ac:dyDescent="0.3">
      <c r="A14" s="78"/>
      <c r="B14" s="51"/>
      <c r="C14" s="48"/>
      <c r="D14" s="27"/>
      <c r="E14" s="14"/>
      <c r="F14" s="19"/>
      <c r="G14" s="158"/>
      <c r="H14" s="94"/>
      <c r="I14" s="94"/>
      <c r="J14" s="185"/>
    </row>
    <row r="15" spans="1:10" x14ac:dyDescent="0.3">
      <c r="A15" s="78" t="s">
        <v>142</v>
      </c>
      <c r="B15" s="51" t="s">
        <v>195</v>
      </c>
      <c r="C15" s="48" t="s">
        <v>338</v>
      </c>
      <c r="D15" s="154" t="s">
        <v>3</v>
      </c>
      <c r="E15" s="14"/>
      <c r="F15" s="19"/>
      <c r="G15" s="157" t="s">
        <v>231</v>
      </c>
      <c r="H15" s="94"/>
      <c r="I15" s="94">
        <f t="shared" ref="I15:I16" si="0">IF(D15="yes",1,0)</f>
        <v>0</v>
      </c>
      <c r="J15" s="185" t="s">
        <v>142</v>
      </c>
    </row>
    <row r="16" spans="1:10" x14ac:dyDescent="0.3">
      <c r="A16" s="78" t="s">
        <v>143</v>
      </c>
      <c r="B16" s="51"/>
      <c r="C16" s="48" t="s">
        <v>339</v>
      </c>
      <c r="D16" s="154" t="s">
        <v>3</v>
      </c>
      <c r="E16" s="14"/>
      <c r="F16" s="19"/>
      <c r="G16" s="157" t="s">
        <v>231</v>
      </c>
      <c r="H16" s="94"/>
      <c r="I16" s="94">
        <f t="shared" si="0"/>
        <v>0</v>
      </c>
      <c r="J16" s="185" t="s">
        <v>143</v>
      </c>
    </row>
    <row r="17" spans="1:10" x14ac:dyDescent="0.3">
      <c r="A17" s="78"/>
      <c r="B17" s="51"/>
      <c r="C17" s="48"/>
      <c r="D17" s="14"/>
      <c r="E17" s="14"/>
      <c r="F17" s="26"/>
      <c r="G17" s="157"/>
      <c r="H17" s="94"/>
      <c r="I17" s="94"/>
      <c r="J17" s="185"/>
    </row>
    <row r="18" spans="1:10" ht="16.5" customHeight="1" x14ac:dyDescent="0.3">
      <c r="A18" s="77" t="s">
        <v>144</v>
      </c>
      <c r="B18" s="51" t="s">
        <v>194</v>
      </c>
      <c r="C18" s="48" t="s">
        <v>256</v>
      </c>
      <c r="D18" s="154" t="s">
        <v>3</v>
      </c>
      <c r="E18" s="14"/>
      <c r="F18" s="26"/>
      <c r="G18" s="157" t="s">
        <v>231</v>
      </c>
      <c r="H18" s="94"/>
      <c r="I18" s="94">
        <f t="shared" ref="I18:I19" si="1">IF(D18="yes",1,0)</f>
        <v>0</v>
      </c>
      <c r="J18" s="184" t="s">
        <v>144</v>
      </c>
    </row>
    <row r="19" spans="1:10" x14ac:dyDescent="0.3">
      <c r="A19" s="77" t="s">
        <v>145</v>
      </c>
      <c r="B19" s="33"/>
      <c r="C19" s="48" t="s">
        <v>257</v>
      </c>
      <c r="D19" s="155" t="s">
        <v>3</v>
      </c>
      <c r="E19" s="14"/>
      <c r="F19" s="26"/>
      <c r="G19" s="157" t="s">
        <v>231</v>
      </c>
      <c r="H19" s="94"/>
      <c r="I19" s="94">
        <f t="shared" si="1"/>
        <v>0</v>
      </c>
      <c r="J19" s="184" t="s">
        <v>145</v>
      </c>
    </row>
    <row r="20" spans="1:10" x14ac:dyDescent="0.3">
      <c r="A20" s="77" t="s">
        <v>146</v>
      </c>
      <c r="B20" s="33"/>
      <c r="C20" s="81" t="s">
        <v>258</v>
      </c>
      <c r="D20" s="155" t="s">
        <v>210</v>
      </c>
      <c r="E20" s="14"/>
      <c r="F20" s="26"/>
      <c r="G20" s="157" t="s">
        <v>243</v>
      </c>
      <c r="H20" s="94"/>
      <c r="I20" s="94">
        <f>IF(D20="weekly",1,0)+IF(D20="once per round",0.5,0)+IF(D20="yearly",0.3,0)+IF(D20="never",0,0)</f>
        <v>0</v>
      </c>
      <c r="J20" s="184" t="s">
        <v>146</v>
      </c>
    </row>
    <row r="21" spans="1:10" x14ac:dyDescent="0.3">
      <c r="A21" s="77" t="s">
        <v>147</v>
      </c>
      <c r="B21" s="51"/>
      <c r="C21" s="27" t="s">
        <v>166</v>
      </c>
      <c r="D21" s="155" t="s">
        <v>3</v>
      </c>
      <c r="E21" s="14"/>
      <c r="F21" s="19"/>
      <c r="G21" s="157" t="s">
        <v>231</v>
      </c>
      <c r="H21" s="94"/>
      <c r="I21" s="94">
        <f>IF(D21="yes",1,0)</f>
        <v>0</v>
      </c>
      <c r="J21" s="184" t="s">
        <v>147</v>
      </c>
    </row>
    <row r="22" spans="1:10" x14ac:dyDescent="0.3">
      <c r="B22" s="51"/>
      <c r="C22" s="48"/>
      <c r="E22" s="14"/>
      <c r="F22" s="19"/>
      <c r="G22" s="157"/>
      <c r="H22" s="94"/>
      <c r="I22" s="94"/>
      <c r="J22" s="186"/>
    </row>
    <row r="23" spans="1:10" ht="16.5" customHeight="1" x14ac:dyDescent="0.3">
      <c r="A23" s="76" t="s">
        <v>148</v>
      </c>
      <c r="B23" s="51" t="s">
        <v>167</v>
      </c>
      <c r="C23" s="48" t="s">
        <v>168</v>
      </c>
      <c r="D23" s="155" t="s">
        <v>3</v>
      </c>
      <c r="E23" s="14"/>
      <c r="F23" s="123" t="s">
        <v>346</v>
      </c>
      <c r="G23" s="157" t="s">
        <v>231</v>
      </c>
      <c r="H23" s="94"/>
      <c r="I23" s="94">
        <f>IF(D23="yes",1,0)</f>
        <v>0</v>
      </c>
      <c r="J23" s="184" t="s">
        <v>148</v>
      </c>
    </row>
    <row r="24" spans="1:10" ht="15.75" customHeight="1" x14ac:dyDescent="0.3">
      <c r="A24" s="76" t="s">
        <v>149</v>
      </c>
      <c r="B24" s="33"/>
      <c r="C24" s="48" t="s">
        <v>191</v>
      </c>
      <c r="D24" s="154" t="s">
        <v>3</v>
      </c>
      <c r="E24" s="14"/>
      <c r="F24" s="19"/>
      <c r="G24" s="157" t="s">
        <v>340</v>
      </c>
      <c r="H24" s="94"/>
      <c r="I24" s="94">
        <f>IF(D24="yes",0.2,0)</f>
        <v>0</v>
      </c>
      <c r="J24" s="184" t="s">
        <v>149</v>
      </c>
    </row>
    <row r="25" spans="1:10" ht="18" customHeight="1" x14ac:dyDescent="0.3">
      <c r="A25" s="11" t="s">
        <v>150</v>
      </c>
      <c r="C25" s="48" t="s">
        <v>175</v>
      </c>
      <c r="D25" s="154" t="s">
        <v>3</v>
      </c>
      <c r="E25" s="14"/>
      <c r="F25" s="19"/>
      <c r="G25" s="157" t="s">
        <v>340</v>
      </c>
      <c r="H25" s="94"/>
      <c r="I25" s="94">
        <f>IF(D25="yes",0.2,0)</f>
        <v>0</v>
      </c>
      <c r="J25" s="186" t="s">
        <v>150</v>
      </c>
    </row>
    <row r="26" spans="1:10" x14ac:dyDescent="0.3">
      <c r="A26" s="11" t="s">
        <v>151</v>
      </c>
      <c r="B26" s="51"/>
      <c r="C26" s="48" t="s">
        <v>192</v>
      </c>
      <c r="D26" s="154" t="s">
        <v>3</v>
      </c>
      <c r="E26" s="14"/>
      <c r="F26" s="19"/>
      <c r="G26" s="157" t="s">
        <v>340</v>
      </c>
      <c r="H26" s="94"/>
      <c r="I26" s="94">
        <f>IF(D26="yes",0.2,0)</f>
        <v>0</v>
      </c>
      <c r="J26" s="186" t="s">
        <v>151</v>
      </c>
    </row>
    <row r="27" spans="1:10" x14ac:dyDescent="0.3">
      <c r="A27" s="11" t="s">
        <v>152</v>
      </c>
      <c r="B27" s="51"/>
      <c r="C27" s="48" t="s">
        <v>261</v>
      </c>
      <c r="D27" s="154" t="s">
        <v>210</v>
      </c>
      <c r="E27" s="14"/>
      <c r="F27" s="19"/>
      <c r="G27" s="157" t="s">
        <v>341</v>
      </c>
      <c r="H27" s="94"/>
      <c r="I27" s="67">
        <f>IF(D27="always",0.2,0)+IF(D27="sometimes",0.1,0)+IF(D27="never",0,0)</f>
        <v>0</v>
      </c>
      <c r="J27" s="186" t="s">
        <v>152</v>
      </c>
    </row>
    <row r="28" spans="1:10" x14ac:dyDescent="0.3">
      <c r="A28" s="76"/>
      <c r="B28" s="33"/>
      <c r="C28" s="48"/>
      <c r="D28" s="63"/>
      <c r="E28" s="14"/>
      <c r="F28" s="19"/>
      <c r="G28" s="157"/>
      <c r="H28" s="94"/>
      <c r="I28" s="94"/>
      <c r="J28" s="184"/>
    </row>
    <row r="29" spans="1:10" x14ac:dyDescent="0.3">
      <c r="A29" s="78" t="s">
        <v>153</v>
      </c>
      <c r="B29" s="51" t="s">
        <v>170</v>
      </c>
      <c r="C29" s="48" t="s">
        <v>177</v>
      </c>
      <c r="D29" s="154" t="s">
        <v>3</v>
      </c>
      <c r="E29" s="14"/>
      <c r="F29" s="19"/>
      <c r="G29" s="157" t="s">
        <v>340</v>
      </c>
      <c r="H29" s="94"/>
      <c r="I29" s="94">
        <f t="shared" ref="I29:I30" si="2">IF(D29="yes",0.2,0)</f>
        <v>0</v>
      </c>
      <c r="J29" s="185" t="s">
        <v>153</v>
      </c>
    </row>
    <row r="30" spans="1:10" x14ac:dyDescent="0.3">
      <c r="A30" s="76" t="s">
        <v>154</v>
      </c>
      <c r="B30" s="48"/>
      <c r="C30" s="48" t="s">
        <v>176</v>
      </c>
      <c r="D30" s="154" t="s">
        <v>3</v>
      </c>
      <c r="E30" s="14"/>
      <c r="F30" s="19"/>
      <c r="G30" s="157" t="s">
        <v>340</v>
      </c>
      <c r="H30" s="94"/>
      <c r="I30" s="94">
        <f t="shared" si="2"/>
        <v>0</v>
      </c>
      <c r="J30" s="184" t="s">
        <v>154</v>
      </c>
    </row>
    <row r="31" spans="1:10" x14ac:dyDescent="0.3">
      <c r="A31" s="76" t="s">
        <v>155</v>
      </c>
      <c r="B31" s="33" t="s">
        <v>234</v>
      </c>
      <c r="C31" s="48" t="s">
        <v>261</v>
      </c>
      <c r="D31" s="154" t="s">
        <v>210</v>
      </c>
      <c r="E31" s="14"/>
      <c r="F31" s="19"/>
      <c r="G31" s="157" t="s">
        <v>341</v>
      </c>
      <c r="H31" s="94"/>
      <c r="I31" s="67">
        <f>IF(D31="always",0.2,0)+IF(D31="sometimes",0.1,0)+IF(D31="never",0,0)</f>
        <v>0</v>
      </c>
      <c r="J31" s="184" t="s">
        <v>155</v>
      </c>
    </row>
    <row r="32" spans="1:10" x14ac:dyDescent="0.3">
      <c r="A32" s="76" t="s">
        <v>156</v>
      </c>
      <c r="B32" s="33"/>
      <c r="C32" s="48" t="s">
        <v>169</v>
      </c>
      <c r="D32" s="154" t="s">
        <v>3</v>
      </c>
      <c r="E32" s="14"/>
      <c r="F32" s="19"/>
      <c r="G32" s="157" t="s">
        <v>319</v>
      </c>
      <c r="H32" s="94"/>
      <c r="I32" s="94">
        <f>IF(D32="yes",0.3,0)</f>
        <v>0</v>
      </c>
      <c r="J32" s="184" t="s">
        <v>156</v>
      </c>
    </row>
    <row r="33" spans="1:10" x14ac:dyDescent="0.3">
      <c r="B33" s="51"/>
      <c r="C33" s="48"/>
      <c r="D33" s="27"/>
      <c r="E33" s="14"/>
      <c r="F33" s="19"/>
      <c r="G33" s="157"/>
      <c r="H33" s="94"/>
      <c r="I33" s="94"/>
      <c r="J33" s="186"/>
    </row>
    <row r="34" spans="1:10" ht="18" customHeight="1" x14ac:dyDescent="0.3">
      <c r="A34" s="78" t="s">
        <v>157</v>
      </c>
      <c r="B34" s="51" t="s">
        <v>171</v>
      </c>
      <c r="C34" s="48" t="s">
        <v>262</v>
      </c>
      <c r="D34" s="154" t="s">
        <v>351</v>
      </c>
      <c r="E34" s="14"/>
      <c r="F34" s="19"/>
      <c r="G34" s="157" t="s">
        <v>232</v>
      </c>
      <c r="H34" s="94"/>
      <c r="I34" s="67">
        <f>IF(D34="overall smooth surfaces",1,0)+IF(D34="some seams and cracks",0.5,0)+IF(D34="many seams and cracks",0,0)</f>
        <v>0</v>
      </c>
      <c r="J34" s="185" t="s">
        <v>157</v>
      </c>
    </row>
    <row r="35" spans="1:10" x14ac:dyDescent="0.3">
      <c r="A35" s="78" t="s">
        <v>158</v>
      </c>
      <c r="B35" s="33"/>
      <c r="C35" s="48" t="s">
        <v>263</v>
      </c>
      <c r="D35" s="154" t="s">
        <v>210</v>
      </c>
      <c r="E35" s="14"/>
      <c r="F35" s="19"/>
      <c r="G35" s="157" t="s">
        <v>243</v>
      </c>
      <c r="H35" s="94"/>
      <c r="I35" s="94">
        <f t="shared" ref="I35:I36" si="3">IF(D35="always",1,0)+IF(D35="mostly",0.5,0)+IF(D35="sometimes",0.3,0)+IF(D35="never",0,0)</f>
        <v>0</v>
      </c>
      <c r="J35" s="185" t="s">
        <v>158</v>
      </c>
    </row>
    <row r="36" spans="1:10" x14ac:dyDescent="0.3">
      <c r="A36" s="78" t="s">
        <v>159</v>
      </c>
      <c r="B36" s="28"/>
      <c r="C36" s="48" t="s">
        <v>354</v>
      </c>
      <c r="D36" s="154" t="s">
        <v>210</v>
      </c>
      <c r="E36" s="14"/>
      <c r="F36" s="19"/>
      <c r="G36" s="157" t="s">
        <v>243</v>
      </c>
      <c r="H36" s="94"/>
      <c r="I36" s="94">
        <f t="shared" si="3"/>
        <v>0</v>
      </c>
      <c r="J36" s="185" t="s">
        <v>159</v>
      </c>
    </row>
    <row r="37" spans="1:10" x14ac:dyDescent="0.3">
      <c r="A37" s="78" t="s">
        <v>160</v>
      </c>
      <c r="B37" s="28"/>
      <c r="C37" s="48" t="s">
        <v>264</v>
      </c>
      <c r="D37" s="154" t="s">
        <v>245</v>
      </c>
      <c r="E37" s="14"/>
      <c r="F37" s="26"/>
      <c r="G37" s="157" t="s">
        <v>353</v>
      </c>
      <c r="H37" s="94"/>
      <c r="I37" s="67">
        <f>IF(D37="&gt;= 7 days",1,0)+IF(D37="&gt;= 3 days",0.5,0)+IF(D37="none",0,0)</f>
        <v>0</v>
      </c>
      <c r="J37" s="185" t="s">
        <v>160</v>
      </c>
    </row>
    <row r="38" spans="1:10" x14ac:dyDescent="0.3">
      <c r="A38" s="78"/>
      <c r="B38" s="51"/>
      <c r="C38" s="48"/>
      <c r="D38" s="27"/>
      <c r="E38" s="14"/>
      <c r="F38" s="26"/>
      <c r="G38" s="157"/>
      <c r="J38" s="185"/>
    </row>
    <row r="39" spans="1:10" x14ac:dyDescent="0.3">
      <c r="A39" s="77" t="s">
        <v>161</v>
      </c>
      <c r="B39" s="51" t="s">
        <v>178</v>
      </c>
      <c r="C39" s="48" t="s">
        <v>266</v>
      </c>
      <c r="D39" s="154" t="s">
        <v>3</v>
      </c>
      <c r="E39" s="14"/>
      <c r="F39" s="26"/>
      <c r="G39" s="157" t="s">
        <v>231</v>
      </c>
      <c r="I39" s="94">
        <f t="shared" ref="I39:I41" si="4">IF(D39="yes",1,0)</f>
        <v>0</v>
      </c>
      <c r="J39" s="184" t="s">
        <v>161</v>
      </c>
    </row>
    <row r="40" spans="1:10" x14ac:dyDescent="0.3">
      <c r="A40" s="77" t="s">
        <v>162</v>
      </c>
      <c r="B40" s="33"/>
      <c r="C40" s="48" t="s">
        <v>267</v>
      </c>
      <c r="D40" s="154" t="s">
        <v>3</v>
      </c>
      <c r="E40" s="14"/>
      <c r="F40" s="19"/>
      <c r="G40" s="157" t="s">
        <v>231</v>
      </c>
      <c r="I40" s="94">
        <f t="shared" si="4"/>
        <v>0</v>
      </c>
      <c r="J40" s="184" t="s">
        <v>162</v>
      </c>
    </row>
    <row r="41" spans="1:10" x14ac:dyDescent="0.3">
      <c r="A41" s="11" t="s">
        <v>163</v>
      </c>
      <c r="B41" s="23"/>
      <c r="C41" s="81" t="s">
        <v>265</v>
      </c>
      <c r="D41" s="177" t="s">
        <v>3</v>
      </c>
      <c r="E41" s="14"/>
      <c r="F41" s="19"/>
      <c r="G41" s="157" t="s">
        <v>231</v>
      </c>
      <c r="I41" s="94">
        <f t="shared" si="4"/>
        <v>0</v>
      </c>
      <c r="J41" s="186" t="s">
        <v>163</v>
      </c>
    </row>
    <row r="42" spans="1:10" x14ac:dyDescent="0.3">
      <c r="A42" s="78"/>
      <c r="B42" s="23"/>
      <c r="C42" s="81"/>
      <c r="D42" s="25"/>
      <c r="E42" s="14"/>
      <c r="F42" s="19"/>
      <c r="G42" s="157"/>
      <c r="J42" s="185"/>
    </row>
    <row r="43" spans="1:10" x14ac:dyDescent="0.3">
      <c r="A43" s="77" t="s">
        <v>164</v>
      </c>
      <c r="B43" s="51" t="s">
        <v>172</v>
      </c>
      <c r="C43" s="27" t="s">
        <v>268</v>
      </c>
      <c r="D43" s="177" t="s">
        <v>3</v>
      </c>
      <c r="E43" s="14"/>
      <c r="F43" s="19"/>
      <c r="G43" s="157" t="s">
        <v>231</v>
      </c>
      <c r="I43" s="94">
        <f t="shared" ref="I43:I44" si="5">IF(D43="yes",1,0)</f>
        <v>0</v>
      </c>
      <c r="J43" s="184" t="s">
        <v>164</v>
      </c>
    </row>
    <row r="44" spans="1:10" ht="15" customHeight="1" x14ac:dyDescent="0.3">
      <c r="A44" s="77" t="s">
        <v>182</v>
      </c>
      <c r="B44" s="33"/>
      <c r="C44" s="27" t="s">
        <v>269</v>
      </c>
      <c r="D44" s="177" t="s">
        <v>3</v>
      </c>
      <c r="E44" s="14"/>
      <c r="F44" s="19"/>
      <c r="G44" s="157" t="s">
        <v>231</v>
      </c>
      <c r="I44" s="94">
        <f t="shared" si="5"/>
        <v>0</v>
      </c>
      <c r="J44" s="184" t="s">
        <v>182</v>
      </c>
    </row>
    <row r="45" spans="1:10" x14ac:dyDescent="0.3">
      <c r="A45" s="77"/>
      <c r="B45" s="33"/>
      <c r="C45" s="27"/>
      <c r="D45" s="65"/>
      <c r="E45" s="14"/>
      <c r="F45" s="19"/>
      <c r="G45" s="157"/>
      <c r="J45" s="184"/>
    </row>
    <row r="46" spans="1:10" x14ac:dyDescent="0.3">
      <c r="A46" s="77" t="s">
        <v>183</v>
      </c>
      <c r="B46" s="51" t="s">
        <v>92</v>
      </c>
      <c r="C46" s="27" t="s">
        <v>317</v>
      </c>
      <c r="D46" s="177" t="s">
        <v>35</v>
      </c>
      <c r="E46" s="14"/>
      <c r="F46" s="19"/>
      <c r="G46" s="157" t="s">
        <v>232</v>
      </c>
      <c r="I46" s="67">
        <f>IF(D46="limited",1,0)+IF(D46="medium",0.5,0)+IF(D46="high",0,0)</f>
        <v>0</v>
      </c>
      <c r="J46" s="184" t="s">
        <v>183</v>
      </c>
    </row>
    <row r="47" spans="1:10" x14ac:dyDescent="0.3">
      <c r="A47" s="77" t="s">
        <v>184</v>
      </c>
      <c r="B47" s="51"/>
      <c r="C47" s="27" t="s">
        <v>179</v>
      </c>
      <c r="D47" s="177" t="s">
        <v>3</v>
      </c>
      <c r="E47" s="14"/>
      <c r="F47" s="19"/>
      <c r="G47" s="157" t="s">
        <v>231</v>
      </c>
      <c r="I47" s="94">
        <f>IF(D47="yes",1,0)</f>
        <v>0</v>
      </c>
      <c r="J47" s="184" t="s">
        <v>184</v>
      </c>
    </row>
    <row r="48" spans="1:10" x14ac:dyDescent="0.3">
      <c r="A48" s="77"/>
      <c r="B48" s="51"/>
      <c r="C48" s="27"/>
      <c r="D48" s="65"/>
      <c r="E48" s="14"/>
      <c r="F48" s="19"/>
      <c r="G48" s="158"/>
      <c r="J48" s="184"/>
    </row>
    <row r="49" spans="1:10" x14ac:dyDescent="0.3">
      <c r="A49" s="77" t="s">
        <v>185</v>
      </c>
      <c r="B49" s="51" t="s">
        <v>96</v>
      </c>
      <c r="C49" s="27" t="s">
        <v>270</v>
      </c>
      <c r="D49" s="177" t="s">
        <v>3</v>
      </c>
      <c r="E49" s="14"/>
      <c r="F49" s="19"/>
      <c r="G49" s="157" t="s">
        <v>231</v>
      </c>
      <c r="I49" s="94">
        <f>IF(D49="yes",1,0)</f>
        <v>0</v>
      </c>
      <c r="J49" s="184" t="s">
        <v>185</v>
      </c>
    </row>
    <row r="50" spans="1:10" x14ac:dyDescent="0.3">
      <c r="A50" s="77"/>
      <c r="B50" s="51"/>
      <c r="C50" s="27"/>
      <c r="D50" s="14"/>
      <c r="E50" s="14"/>
      <c r="F50" s="19"/>
      <c r="G50" s="157"/>
      <c r="J50" s="184"/>
    </row>
    <row r="51" spans="1:10" ht="17.25" customHeight="1" x14ac:dyDescent="0.3">
      <c r="A51" s="77" t="s">
        <v>186</v>
      </c>
      <c r="B51" s="51" t="s">
        <v>208</v>
      </c>
      <c r="C51" s="28" t="s">
        <v>349</v>
      </c>
      <c r="D51" s="177" t="s">
        <v>3</v>
      </c>
      <c r="E51" s="14"/>
      <c r="F51" s="123" t="s">
        <v>360</v>
      </c>
      <c r="G51" s="157" t="s">
        <v>231</v>
      </c>
      <c r="I51" s="94">
        <f>IF(D51="yes",1,0)</f>
        <v>0</v>
      </c>
      <c r="J51" s="184" t="s">
        <v>186</v>
      </c>
    </row>
    <row r="52" spans="1:10" ht="17.25" customHeight="1" x14ac:dyDescent="0.3">
      <c r="A52" s="77" t="s">
        <v>187</v>
      </c>
      <c r="B52" s="51"/>
      <c r="C52" s="28" t="s">
        <v>347</v>
      </c>
      <c r="D52" s="177" t="s">
        <v>3</v>
      </c>
      <c r="E52" s="14"/>
      <c r="F52" s="19"/>
      <c r="G52" s="157" t="s">
        <v>363</v>
      </c>
      <c r="I52" s="94">
        <f>IF(D52="yes",0.4,0)</f>
        <v>0</v>
      </c>
      <c r="J52" s="184" t="s">
        <v>187</v>
      </c>
    </row>
    <row r="53" spans="1:10" x14ac:dyDescent="0.3">
      <c r="A53" s="77" t="s">
        <v>188</v>
      </c>
      <c r="B53" s="51"/>
      <c r="C53" s="27" t="s">
        <v>348</v>
      </c>
      <c r="D53" s="177" t="s">
        <v>3</v>
      </c>
      <c r="E53" s="106"/>
      <c r="F53" s="19"/>
      <c r="G53" s="157" t="s">
        <v>362</v>
      </c>
      <c r="I53" s="94">
        <f>IF(D53="yes",0.2,0)</f>
        <v>0</v>
      </c>
      <c r="J53" s="184" t="s">
        <v>188</v>
      </c>
    </row>
    <row r="54" spans="1:10" x14ac:dyDescent="0.3">
      <c r="A54" s="78"/>
      <c r="B54" s="23"/>
      <c r="C54" s="4"/>
      <c r="D54" s="65"/>
      <c r="E54" s="107"/>
      <c r="F54" s="19"/>
      <c r="J54" s="185"/>
    </row>
    <row r="55" spans="1:10" x14ac:dyDescent="0.3">
      <c r="A55" s="78"/>
      <c r="B55" s="23"/>
      <c r="C55" s="4"/>
      <c r="D55" s="65"/>
      <c r="E55" s="107"/>
      <c r="F55" s="123" t="s">
        <v>307</v>
      </c>
      <c r="G55" s="119" t="s">
        <v>364</v>
      </c>
      <c r="I55" s="126">
        <f>SUM(I7:I54)</f>
        <v>0</v>
      </c>
      <c r="J55" s="185"/>
    </row>
    <row r="56" spans="1:10" x14ac:dyDescent="0.3">
      <c r="A56" s="78"/>
      <c r="B56" s="23"/>
      <c r="C56" s="4"/>
      <c r="D56" s="65"/>
      <c r="J56" s="185"/>
    </row>
    <row r="57" spans="1:10" ht="17.399999999999999" x14ac:dyDescent="0.35">
      <c r="A57" s="79"/>
      <c r="B57" s="50" t="s">
        <v>39</v>
      </c>
      <c r="C57" s="60" t="s">
        <v>0</v>
      </c>
      <c r="D57" s="80" t="s">
        <v>40</v>
      </c>
      <c r="E57" s="46"/>
      <c r="F57" s="183"/>
      <c r="G57" s="158"/>
      <c r="J57" s="187"/>
    </row>
    <row r="58" spans="1:10" ht="20.25" customHeight="1" x14ac:dyDescent="0.3">
      <c r="A58" s="78"/>
      <c r="B58" s="24"/>
      <c r="C58" s="58"/>
      <c r="D58" s="144" t="s">
        <v>309</v>
      </c>
      <c r="E58" s="14"/>
      <c r="F58" t="s">
        <v>358</v>
      </c>
      <c r="G58" s="158"/>
      <c r="J58" s="185"/>
    </row>
    <row r="59" spans="1:10" x14ac:dyDescent="0.3">
      <c r="A59" s="78" t="s">
        <v>189</v>
      </c>
      <c r="B59" s="43" t="s">
        <v>173</v>
      </c>
      <c r="C59" s="82" t="s">
        <v>359</v>
      </c>
      <c r="D59" s="155" t="s">
        <v>210</v>
      </c>
      <c r="E59" s="14"/>
      <c r="F59" t="s">
        <v>259</v>
      </c>
      <c r="G59" s="157" t="s">
        <v>243</v>
      </c>
      <c r="I59" s="94">
        <f>IF(D59="daily",1,0)+IF(D59="weekly",0.5,0)+IF(D59="occasional",0.3,0)+IF(D59="never",0,0)</f>
        <v>0</v>
      </c>
      <c r="J59" s="185" t="s">
        <v>189</v>
      </c>
    </row>
    <row r="60" spans="1:10" x14ac:dyDescent="0.3">
      <c r="A60" s="78" t="s">
        <v>190</v>
      </c>
      <c r="B60" s="43"/>
      <c r="C60" s="83" t="s">
        <v>180</v>
      </c>
      <c r="D60" s="155" t="s">
        <v>3</v>
      </c>
      <c r="E60" s="14"/>
      <c r="F60" t="s">
        <v>357</v>
      </c>
      <c r="G60" s="157" t="s">
        <v>231</v>
      </c>
      <c r="I60" s="94">
        <f t="shared" ref="I60:I61" si="6">IF(D60="yes",1,0)</f>
        <v>0</v>
      </c>
      <c r="J60" s="185" t="s">
        <v>190</v>
      </c>
    </row>
    <row r="61" spans="1:10" x14ac:dyDescent="0.3">
      <c r="A61" s="78" t="s">
        <v>342</v>
      </c>
      <c r="B61" s="43"/>
      <c r="C61" s="27" t="s">
        <v>181</v>
      </c>
      <c r="D61" s="155" t="s">
        <v>3</v>
      </c>
      <c r="E61" s="14"/>
      <c r="F61" t="s">
        <v>210</v>
      </c>
      <c r="G61" s="157" t="s">
        <v>231</v>
      </c>
      <c r="I61" s="94">
        <f t="shared" si="6"/>
        <v>0</v>
      </c>
      <c r="J61" s="185" t="s">
        <v>342</v>
      </c>
    </row>
    <row r="62" spans="1:10" x14ac:dyDescent="0.3">
      <c r="A62" s="78"/>
      <c r="B62" s="43"/>
      <c r="C62" s="83"/>
      <c r="D62" s="25"/>
      <c r="E62" s="14"/>
      <c r="F62" s="19"/>
      <c r="G62" s="157"/>
      <c r="J62" s="185"/>
    </row>
    <row r="63" spans="1:10" x14ac:dyDescent="0.3">
      <c r="A63" s="78" t="s">
        <v>343</v>
      </c>
      <c r="B63" s="43" t="s">
        <v>279</v>
      </c>
      <c r="C63" s="83" t="s">
        <v>180</v>
      </c>
      <c r="D63" s="155" t="s">
        <v>210</v>
      </c>
      <c r="E63" s="14"/>
      <c r="F63" s="19"/>
      <c r="G63" s="157" t="s">
        <v>229</v>
      </c>
      <c r="I63" s="67">
        <f>IF(D63="always",1,0)+IF(D63="sometimes",0.5,0)+IF(D63="never",0,0)</f>
        <v>0</v>
      </c>
      <c r="J63" s="185" t="s">
        <v>343</v>
      </c>
    </row>
    <row r="64" spans="1:10" x14ac:dyDescent="0.3">
      <c r="A64" s="78" t="s">
        <v>344</v>
      </c>
      <c r="B64" s="43"/>
      <c r="C64" s="83" t="s">
        <v>181</v>
      </c>
      <c r="D64" s="155" t="s">
        <v>210</v>
      </c>
      <c r="E64" s="14"/>
      <c r="F64" s="19"/>
      <c r="G64" s="157" t="s">
        <v>229</v>
      </c>
      <c r="I64" s="67">
        <f>IF(D64="always",1,0)+IF(D64="sometimes",0.5,0)+IF(D64="never",0,0)</f>
        <v>0</v>
      </c>
      <c r="J64" s="185" t="s">
        <v>344</v>
      </c>
    </row>
    <row r="65" spans="1:9" x14ac:dyDescent="0.3">
      <c r="A65" s="78"/>
      <c r="B65" s="180"/>
      <c r="C65" s="181"/>
      <c r="D65" s="4"/>
      <c r="E65" s="101"/>
      <c r="G65" s="158"/>
    </row>
    <row r="66" spans="1:9" x14ac:dyDescent="0.3">
      <c r="A66" s="78"/>
      <c r="B66" s="180"/>
      <c r="C66" s="181"/>
      <c r="D66" s="4"/>
      <c r="E66" s="101"/>
      <c r="F66" s="123" t="s">
        <v>307</v>
      </c>
      <c r="G66" s="182" t="s">
        <v>361</v>
      </c>
      <c r="I66" s="126">
        <f>SUM(I59:I65)</f>
        <v>0</v>
      </c>
    </row>
    <row r="67" spans="1:9" x14ac:dyDescent="0.3">
      <c r="A67" s="78"/>
      <c r="B67" s="5"/>
      <c r="C67" s="84"/>
      <c r="D67" s="67"/>
    </row>
    <row r="68" spans="1:9" ht="18" x14ac:dyDescent="0.35">
      <c r="F68" s="100" t="s">
        <v>255</v>
      </c>
      <c r="G68" s="182" t="s">
        <v>365</v>
      </c>
      <c r="I68" s="150">
        <f>I55+I66</f>
        <v>0</v>
      </c>
    </row>
    <row r="69" spans="1:9" ht="18" x14ac:dyDescent="0.35">
      <c r="F69" s="100" t="s">
        <v>308</v>
      </c>
      <c r="I69" s="117">
        <f>I68/32</f>
        <v>0</v>
      </c>
    </row>
    <row r="70" spans="1:9" x14ac:dyDescent="0.3">
      <c r="B70" s="176" t="s">
        <v>327</v>
      </c>
    </row>
  </sheetData>
  <conditionalFormatting sqref="I8:I23 I28:I51">
    <cfRule type="colorScale" priority="5">
      <colorScale>
        <cfvo type="min"/>
        <cfvo type="percentile" val="50"/>
        <cfvo type="max"/>
        <color rgb="FFF8696B"/>
        <color rgb="FFFFEB84"/>
        <color rgb="FF63BE7B"/>
      </colorScale>
    </cfRule>
  </conditionalFormatting>
  <conditionalFormatting sqref="I59:I64">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ignoredErrors>
    <ignoredError sqref="I20" formula="1"/>
  </ignoredError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0000000}">
          <x14:formula1>
            <xm:f>'scroll lists'!$A$2:$A$3</xm:f>
          </x14:formula1>
          <xm:sqref>D47 D15:D16 D21 D23:D26 D39:D41 D49 D51:D53 D43:D44 D8 D13 D18:D19 D60:D61 D29:D30 D32</xm:sqref>
        </x14:dataValidation>
        <x14:dataValidation type="list" allowBlank="1" showInputMessage="1" showErrorMessage="1" xr:uid="{00000000-0002-0000-0500-000001000000}">
          <x14:formula1>
            <xm:f>'scroll lists'!$E$16:$E$18</xm:f>
          </x14:formula1>
          <xm:sqref>D9</xm:sqref>
        </x14:dataValidation>
        <x14:dataValidation type="list" allowBlank="1" showInputMessage="1" showErrorMessage="1" xr:uid="{00000000-0002-0000-0500-000002000000}">
          <x14:formula1>
            <xm:f>'scroll lists'!$G$11:$G$13</xm:f>
          </x14:formula1>
          <xm:sqref>D11</xm:sqref>
        </x14:dataValidation>
        <x14:dataValidation type="list" allowBlank="1" showInputMessage="1" showErrorMessage="1" xr:uid="{00000000-0002-0000-0500-000003000000}">
          <x14:formula1>
            <xm:f>'scroll lists'!$A$20:$A$23</xm:f>
          </x14:formula1>
          <xm:sqref>D20</xm:sqref>
        </x14:dataValidation>
        <x14:dataValidation type="list" allowBlank="1" showInputMessage="1" showErrorMessage="1" xr:uid="{00000000-0002-0000-0500-000004000000}">
          <x14:formula1>
            <xm:f>'scroll lists'!$E$2:$E$4</xm:f>
          </x14:formula1>
          <xm:sqref>D27 D31 D63:D64</xm:sqref>
        </x14:dataValidation>
        <x14:dataValidation type="list" allowBlank="1" showInputMessage="1" showErrorMessage="1" xr:uid="{00000000-0002-0000-0500-000005000000}">
          <x14:formula1>
            <xm:f>'scroll lists'!$E$6:$E$9</xm:f>
          </x14:formula1>
          <xm:sqref>D35:D36</xm:sqref>
        </x14:dataValidation>
        <x14:dataValidation type="list" allowBlank="1" showInputMessage="1" showErrorMessage="1" xr:uid="{00000000-0002-0000-0500-000006000000}">
          <x14:formula1>
            <xm:f>'scroll lists'!$E$20:$E$22</xm:f>
          </x14:formula1>
          <xm:sqref>D37</xm:sqref>
        </x14:dataValidation>
        <x14:dataValidation type="list" allowBlank="1" showInputMessage="1" showErrorMessage="1" xr:uid="{00000000-0002-0000-0500-000007000000}">
          <x14:formula1>
            <xm:f>'scroll lists'!$A$12:$A$14</xm:f>
          </x14:formula1>
          <xm:sqref>D46</xm:sqref>
        </x14:dataValidation>
        <x14:dataValidation type="list" allowBlank="1" showInputMessage="1" showErrorMessage="1" xr:uid="{00000000-0002-0000-0500-000008000000}">
          <x14:formula1>
            <xm:f>'scroll lists'!$G$16:$G$18</xm:f>
          </x14:formula1>
          <xm:sqref>D10</xm:sqref>
        </x14:dataValidation>
        <x14:dataValidation type="list" allowBlank="1" showInputMessage="1" showErrorMessage="1" xr:uid="{00000000-0002-0000-0500-000009000000}">
          <x14:formula1>
            <xm:f>'scroll lists'!$G$6:$G$8</xm:f>
          </x14:formula1>
          <xm:sqref>D34</xm:sqref>
        </x14:dataValidation>
        <x14:dataValidation type="list" allowBlank="1" showInputMessage="1" showErrorMessage="1" xr:uid="{00000000-0002-0000-0500-00000A000000}">
          <x14:formula1>
            <xm:f>'scroll lists'!$A$25:$A$28</xm:f>
          </x14:formula1>
          <xm:sqref>D59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4"/>
  <sheetViews>
    <sheetView workbookViewId="0">
      <selection activeCell="L7" sqref="L7"/>
    </sheetView>
  </sheetViews>
  <sheetFormatPr defaultColWidth="9.109375" defaultRowHeight="14.4" x14ac:dyDescent="0.3"/>
  <cols>
    <col min="1" max="1" width="33.33203125" customWidth="1"/>
    <col min="2" max="2" width="20.109375" customWidth="1"/>
  </cols>
  <sheetData>
    <row r="1" spans="1:3" ht="17.399999999999999" x14ac:dyDescent="0.35">
      <c r="A1" s="190" t="s">
        <v>368</v>
      </c>
    </row>
    <row r="2" spans="1:3" ht="15.6" x14ac:dyDescent="0.3">
      <c r="A2" s="7" t="s">
        <v>380</v>
      </c>
    </row>
    <row r="4" spans="1:3" x14ac:dyDescent="0.3">
      <c r="B4" t="s">
        <v>377</v>
      </c>
    </row>
    <row r="5" spans="1:3" x14ac:dyDescent="0.3">
      <c r="A5" s="1" t="s">
        <v>369</v>
      </c>
      <c r="B5" s="1" t="s">
        <v>371</v>
      </c>
      <c r="C5" s="26" t="s">
        <v>370</v>
      </c>
    </row>
    <row r="6" spans="1:3" x14ac:dyDescent="0.3">
      <c r="A6" s="188" t="s">
        <v>372</v>
      </c>
      <c r="B6" s="115">
        <f>'RED ZONE'!I33</f>
        <v>0</v>
      </c>
    </row>
    <row r="7" spans="1:3" x14ac:dyDescent="0.3">
      <c r="A7" t="s">
        <v>374</v>
      </c>
      <c r="B7" s="115">
        <f>'Transition R-O'!I40</f>
        <v>0</v>
      </c>
    </row>
    <row r="8" spans="1:3" x14ac:dyDescent="0.3">
      <c r="A8" s="189" t="s">
        <v>373</v>
      </c>
      <c r="B8" s="115">
        <f>'ORANGE ZONE'!I51</f>
        <v>0</v>
      </c>
    </row>
    <row r="9" spans="1:3" x14ac:dyDescent="0.3">
      <c r="A9" t="s">
        <v>375</v>
      </c>
      <c r="B9" s="115">
        <f>'Transition O-G'!I32</f>
        <v>0</v>
      </c>
    </row>
    <row r="10" spans="1:3" x14ac:dyDescent="0.3">
      <c r="A10" s="11" t="s">
        <v>376</v>
      </c>
      <c r="B10" s="115">
        <f>'GREEN ZONE'!I69</f>
        <v>0</v>
      </c>
    </row>
    <row r="12" spans="1:3" x14ac:dyDescent="0.3">
      <c r="A12" s="1"/>
      <c r="B12" s="1"/>
      <c r="C12" s="26"/>
    </row>
    <row r="13" spans="1:3" x14ac:dyDescent="0.3">
      <c r="A13" s="11"/>
      <c r="B13" s="115"/>
    </row>
    <row r="14" spans="1:3" x14ac:dyDescent="0.3">
      <c r="B14" s="11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workbookViewId="0">
      <selection activeCell="M24" sqref="M24"/>
    </sheetView>
  </sheetViews>
  <sheetFormatPr defaultColWidth="9.109375" defaultRowHeight="14.4" x14ac:dyDescent="0.3"/>
  <cols>
    <col min="7" max="7" width="13.109375" customWidth="1"/>
  </cols>
  <sheetData>
    <row r="1" spans="1:11" x14ac:dyDescent="0.3">
      <c r="A1" s="1" t="s">
        <v>22</v>
      </c>
      <c r="C1" s="1" t="s">
        <v>209</v>
      </c>
      <c r="G1" s="109" t="s">
        <v>280</v>
      </c>
      <c r="H1" s="108"/>
      <c r="I1" s="108"/>
      <c r="J1" s="108"/>
      <c r="K1" s="108"/>
    </row>
    <row r="2" spans="1:11" x14ac:dyDescent="0.3">
      <c r="A2" s="12" t="s">
        <v>2</v>
      </c>
      <c r="B2" t="s">
        <v>3</v>
      </c>
      <c r="C2" t="s">
        <v>210</v>
      </c>
      <c r="E2" t="s">
        <v>236</v>
      </c>
      <c r="G2" s="108" t="s">
        <v>293</v>
      </c>
      <c r="H2" s="108"/>
      <c r="I2" s="108"/>
      <c r="J2" s="108"/>
      <c r="K2" s="108"/>
    </row>
    <row r="3" spans="1:11" x14ac:dyDescent="0.3">
      <c r="A3" s="2" t="s">
        <v>3</v>
      </c>
      <c r="B3" t="s">
        <v>2</v>
      </c>
      <c r="C3" t="s">
        <v>211</v>
      </c>
      <c r="E3" t="s">
        <v>211</v>
      </c>
    </row>
    <row r="4" spans="1:11" x14ac:dyDescent="0.3">
      <c r="C4" t="s">
        <v>212</v>
      </c>
      <c r="E4" t="s">
        <v>210</v>
      </c>
    </row>
    <row r="6" spans="1:11" x14ac:dyDescent="0.3">
      <c r="A6" t="s">
        <v>20</v>
      </c>
      <c r="C6" s="1" t="s">
        <v>213</v>
      </c>
      <c r="E6" t="s">
        <v>236</v>
      </c>
      <c r="G6" t="s">
        <v>352</v>
      </c>
    </row>
    <row r="7" spans="1:11" x14ac:dyDescent="0.3">
      <c r="A7" t="s">
        <v>34</v>
      </c>
      <c r="C7" t="s">
        <v>214</v>
      </c>
      <c r="E7" t="s">
        <v>237</v>
      </c>
      <c r="G7" t="s">
        <v>350</v>
      </c>
    </row>
    <row r="8" spans="1:11" x14ac:dyDescent="0.3">
      <c r="A8" t="s">
        <v>35</v>
      </c>
      <c r="C8" t="s">
        <v>215</v>
      </c>
      <c r="E8" t="s">
        <v>211</v>
      </c>
      <c r="G8" t="s">
        <v>351</v>
      </c>
    </row>
    <row r="9" spans="1:11" x14ac:dyDescent="0.3">
      <c r="C9" t="s">
        <v>216</v>
      </c>
      <c r="E9" t="s">
        <v>210</v>
      </c>
    </row>
    <row r="11" spans="1:11" x14ac:dyDescent="0.3">
      <c r="A11" s="1" t="s">
        <v>223</v>
      </c>
      <c r="C11" s="95" t="s">
        <v>221</v>
      </c>
      <c r="E11" t="s">
        <v>245</v>
      </c>
      <c r="G11" t="s">
        <v>35</v>
      </c>
    </row>
    <row r="12" spans="1:11" x14ac:dyDescent="0.3">
      <c r="A12" t="s">
        <v>303</v>
      </c>
      <c r="C12" s="95" t="s">
        <v>300</v>
      </c>
      <c r="E12" t="s">
        <v>246</v>
      </c>
      <c r="G12" t="s">
        <v>34</v>
      </c>
    </row>
    <row r="13" spans="1:11" x14ac:dyDescent="0.3">
      <c r="A13" t="s">
        <v>34</v>
      </c>
      <c r="C13" s="95" t="s">
        <v>301</v>
      </c>
      <c r="E13" t="s">
        <v>247</v>
      </c>
      <c r="G13" t="s">
        <v>335</v>
      </c>
    </row>
    <row r="14" spans="1:11" x14ac:dyDescent="0.3">
      <c r="A14" t="s">
        <v>35</v>
      </c>
      <c r="C14" s="95" t="s">
        <v>302</v>
      </c>
    </row>
    <row r="16" spans="1:11" x14ac:dyDescent="0.3">
      <c r="A16" t="s">
        <v>35</v>
      </c>
      <c r="C16" s="95" t="s">
        <v>318</v>
      </c>
      <c r="E16" s="94">
        <v>1</v>
      </c>
      <c r="G16">
        <v>1</v>
      </c>
    </row>
    <row r="17" spans="1:7" x14ac:dyDescent="0.3">
      <c r="A17" t="s">
        <v>34</v>
      </c>
      <c r="C17" s="95" t="s">
        <v>211</v>
      </c>
      <c r="E17" s="94">
        <v>2</v>
      </c>
      <c r="G17">
        <v>2</v>
      </c>
    </row>
    <row r="18" spans="1:7" x14ac:dyDescent="0.3">
      <c r="A18" t="s">
        <v>20</v>
      </c>
      <c r="C18" s="95" t="s">
        <v>210</v>
      </c>
      <c r="E18" s="103" t="s">
        <v>333</v>
      </c>
      <c r="G18" t="s">
        <v>334</v>
      </c>
    </row>
    <row r="20" spans="1:7" x14ac:dyDescent="0.3">
      <c r="A20" t="s">
        <v>259</v>
      </c>
      <c r="E20" t="s">
        <v>337</v>
      </c>
      <c r="G20" t="s">
        <v>355</v>
      </c>
    </row>
    <row r="21" spans="1:7" x14ac:dyDescent="0.3">
      <c r="A21" t="s">
        <v>366</v>
      </c>
      <c r="E21" t="s">
        <v>336</v>
      </c>
      <c r="G21" t="s">
        <v>356</v>
      </c>
    </row>
    <row r="22" spans="1:7" x14ac:dyDescent="0.3">
      <c r="A22" t="s">
        <v>260</v>
      </c>
      <c r="E22" t="s">
        <v>245</v>
      </c>
      <c r="G22" t="s">
        <v>357</v>
      </c>
    </row>
    <row r="23" spans="1:7" x14ac:dyDescent="0.3">
      <c r="A23" t="s">
        <v>210</v>
      </c>
    </row>
    <row r="25" spans="1:7" x14ac:dyDescent="0.3">
      <c r="A25" t="s">
        <v>355</v>
      </c>
    </row>
    <row r="26" spans="1:7" x14ac:dyDescent="0.3">
      <c r="A26" t="s">
        <v>259</v>
      </c>
    </row>
    <row r="27" spans="1:7" x14ac:dyDescent="0.3">
      <c r="A27" t="s">
        <v>357</v>
      </c>
    </row>
    <row r="28" spans="1:7" x14ac:dyDescent="0.3">
      <c r="A28" t="s">
        <v>210</v>
      </c>
    </row>
  </sheetData>
  <sheetProtection algorithmName="SHA-512" hashValue="T/MpTXX1ft8Yq81mYdlU5vmirYGb7/hLG+8xRzILwTmfVod6q6XQKBzwHNylMDV7PHoud38aeU88Q7m3idr5Gg==" saltValue="fB2aY7Zb6e2JRBeaRcUUK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farm info</vt:lpstr>
      <vt:lpstr>RED ZONE</vt:lpstr>
      <vt:lpstr>Transition R-O</vt:lpstr>
      <vt:lpstr>ORANGE ZONE</vt:lpstr>
      <vt:lpstr>Transition O-G</vt:lpstr>
      <vt:lpstr>GREEN ZONE</vt:lpstr>
      <vt:lpstr>Overall scores</vt:lpstr>
      <vt:lpstr>scroll lists</vt:lpstr>
    </vt:vector>
  </TitlesOfParts>
  <Company>Wageningen University and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Bokma-Bakker, Martien</dc:creator>
  <cp:lastModifiedBy>Yael</cp:lastModifiedBy>
  <cp:lastPrinted>2020-02-19T11:08:42Z</cp:lastPrinted>
  <dcterms:created xsi:type="dcterms:W3CDTF">2019-05-29T10:33:54Z</dcterms:created>
  <dcterms:modified xsi:type="dcterms:W3CDTF">2023-03-30T14:54:10Z</dcterms:modified>
</cp:coreProperties>
</file>